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" windowWidth="9816" windowHeight="7416"/>
  </bookViews>
  <sheets>
    <sheet name="FonctionsDiverses" sheetId="1" r:id="rId1"/>
    <sheet name="SommeProd" sheetId="2" r:id="rId2"/>
    <sheet name="Chaines" sheetId="3" r:id="rId3"/>
    <sheet name="Somme.si.ens" sheetId="4" r:id="rId4"/>
  </sheets>
  <calcPr calcId="145621"/>
</workbook>
</file>

<file path=xl/calcChain.xml><?xml version="1.0" encoding="utf-8"?>
<calcChain xmlns="http://schemas.openxmlformats.org/spreadsheetml/2006/main">
  <c r="D12" i="4" l="1"/>
  <c r="D11" i="4"/>
  <c r="F3" i="3" l="1"/>
  <c r="F2" i="3"/>
  <c r="B7" i="2"/>
  <c r="H18" i="1"/>
  <c r="H19" i="1" s="1"/>
  <c r="F19" i="1"/>
  <c r="H20" i="1" l="1"/>
  <c r="H17" i="1"/>
  <c r="F16" i="1" l="1"/>
  <c r="E19" i="1"/>
  <c r="G3" i="3" l="1"/>
  <c r="G2" i="3"/>
  <c r="E3" i="3"/>
  <c r="E2" i="3"/>
  <c r="D3" i="3"/>
  <c r="D2" i="3"/>
  <c r="C3" i="3"/>
  <c r="C2" i="3"/>
  <c r="D19" i="1" l="1"/>
  <c r="D31" i="1" l="1"/>
  <c r="E39" i="1"/>
  <c r="E40" i="1"/>
  <c r="E41" i="1"/>
  <c r="E42" i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/>
  <c r="E62" i="1"/>
  <c r="E63" i="1"/>
  <c r="E64" i="1"/>
  <c r="E65" i="1"/>
  <c r="E66" i="1"/>
  <c r="E67" i="1"/>
  <c r="E68" i="1"/>
  <c r="E69" i="1"/>
  <c r="E70" i="1"/>
  <c r="E71" i="1"/>
  <c r="E72" i="1"/>
  <c r="E38" i="1"/>
  <c r="E37" i="1"/>
  <c r="B62" i="1"/>
  <c r="C62" i="1"/>
  <c r="B63" i="1"/>
  <c r="C63" i="1"/>
  <c r="B64" i="1"/>
  <c r="C64" i="1"/>
  <c r="B65" i="1"/>
  <c r="D65" i="1" s="1"/>
  <c r="C65" i="1"/>
  <c r="B66" i="1"/>
  <c r="D66" i="1" s="1"/>
  <c r="C66" i="1"/>
  <c r="B67" i="1"/>
  <c r="C67" i="1"/>
  <c r="B68" i="1"/>
  <c r="C68" i="1"/>
  <c r="B69" i="1"/>
  <c r="D69" i="1" s="1"/>
  <c r="C69" i="1"/>
  <c r="B70" i="1"/>
  <c r="C70" i="1"/>
  <c r="B71" i="1"/>
  <c r="D71" i="1" s="1"/>
  <c r="C71" i="1"/>
  <c r="B72" i="1"/>
  <c r="C72" i="1"/>
  <c r="D39" i="1"/>
  <c r="D43" i="1"/>
  <c r="D47" i="1"/>
  <c r="D51" i="1"/>
  <c r="D55" i="1"/>
  <c r="D59" i="1"/>
  <c r="D62" i="1"/>
  <c r="D63" i="1"/>
  <c r="D64" i="1"/>
  <c r="D67" i="1"/>
  <c r="D68" i="1"/>
  <c r="D70" i="1"/>
  <c r="D72" i="1"/>
  <c r="D37" i="1"/>
  <c r="B61" i="1"/>
  <c r="D61" i="1" s="1"/>
  <c r="C61" i="1"/>
  <c r="B38" i="1"/>
  <c r="D38" i="1" s="1"/>
  <c r="C38" i="1"/>
  <c r="B39" i="1"/>
  <c r="C39" i="1"/>
  <c r="B40" i="1"/>
  <c r="D40" i="1" s="1"/>
  <c r="C40" i="1"/>
  <c r="B41" i="1"/>
  <c r="D41" i="1" s="1"/>
  <c r="C41" i="1"/>
  <c r="B42" i="1"/>
  <c r="D42" i="1" s="1"/>
  <c r="C42" i="1"/>
  <c r="B43" i="1"/>
  <c r="C43" i="1"/>
  <c r="B44" i="1"/>
  <c r="D44" i="1" s="1"/>
  <c r="C44" i="1"/>
  <c r="B45" i="1"/>
  <c r="D45" i="1" s="1"/>
  <c r="C45" i="1"/>
  <c r="B46" i="1"/>
  <c r="D46" i="1" s="1"/>
  <c r="C46" i="1"/>
  <c r="B47" i="1"/>
  <c r="C47" i="1"/>
  <c r="B48" i="1"/>
  <c r="D48" i="1" s="1"/>
  <c r="C48" i="1"/>
  <c r="B49" i="1"/>
  <c r="D49" i="1" s="1"/>
  <c r="C49" i="1"/>
  <c r="B50" i="1"/>
  <c r="C50" i="1"/>
  <c r="D50" i="1" s="1"/>
  <c r="B51" i="1"/>
  <c r="C51" i="1"/>
  <c r="B52" i="1"/>
  <c r="D52" i="1" s="1"/>
  <c r="C52" i="1"/>
  <c r="B53" i="1"/>
  <c r="D53" i="1" s="1"/>
  <c r="C53" i="1"/>
  <c r="B54" i="1"/>
  <c r="D54" i="1" s="1"/>
  <c r="C54" i="1"/>
  <c r="B55" i="1"/>
  <c r="C55" i="1"/>
  <c r="B56" i="1"/>
  <c r="D56" i="1" s="1"/>
  <c r="C56" i="1"/>
  <c r="B57" i="1"/>
  <c r="D57" i="1" s="1"/>
  <c r="C57" i="1"/>
  <c r="B58" i="1"/>
  <c r="D58" i="1" s="1"/>
  <c r="C58" i="1"/>
  <c r="B59" i="1"/>
  <c r="C59" i="1"/>
  <c r="B60" i="1"/>
  <c r="D60" i="1" s="1"/>
  <c r="C60" i="1"/>
  <c r="C37" i="1"/>
  <c r="B37" i="1"/>
  <c r="B32" i="1"/>
  <c r="C4" i="1"/>
  <c r="C5" i="1"/>
  <c r="C6" i="1"/>
  <c r="B4" i="1"/>
  <c r="B5" i="1"/>
  <c r="B6" i="1"/>
  <c r="G4" i="1"/>
  <c r="G5" i="1"/>
  <c r="G6" i="1"/>
  <c r="G3" i="1"/>
  <c r="F4" i="1"/>
  <c r="F5" i="1"/>
  <c r="F6" i="1"/>
  <c r="F3" i="1"/>
  <c r="C3" i="1"/>
  <c r="B26" i="1"/>
  <c r="B3" i="1"/>
  <c r="B10" i="1" l="1"/>
  <c r="C10" i="1" l="1"/>
  <c r="C16" i="1"/>
  <c r="B16" i="1"/>
  <c r="C14" i="1"/>
  <c r="B14" i="1"/>
  <c r="C11" i="1"/>
  <c r="F11" i="1" s="1"/>
  <c r="D10" i="1" l="1"/>
  <c r="F10" i="1"/>
  <c r="E10" i="1"/>
  <c r="D11" i="1"/>
  <c r="E11" i="1"/>
</calcChain>
</file>

<file path=xl/sharedStrings.xml><?xml version="1.0" encoding="utf-8"?>
<sst xmlns="http://schemas.openxmlformats.org/spreadsheetml/2006/main" count="87" uniqueCount="80">
  <si>
    <t>fleuri</t>
  </si>
  <si>
    <t>trouve</t>
  </si>
  <si>
    <t>cherche</t>
  </si>
  <si>
    <t>gauche</t>
  </si>
  <si>
    <t>droite</t>
  </si>
  <si>
    <t>aujourdhui</t>
  </si>
  <si>
    <t>arrondi.inf</t>
  </si>
  <si>
    <t>arrondi.sup</t>
  </si>
  <si>
    <t>joursem</t>
  </si>
  <si>
    <t>annee</t>
  </si>
  <si>
    <t>mois</t>
  </si>
  <si>
    <t>jour</t>
  </si>
  <si>
    <t>cout</t>
  </si>
  <si>
    <t>valeur résiduelle</t>
  </si>
  <si>
    <t>durée</t>
  </si>
  <si>
    <t>données</t>
  </si>
  <si>
    <t>description</t>
  </si>
  <si>
    <t>dans :</t>
  </si>
  <si>
    <t>t</t>
  </si>
  <si>
    <t>date de naissance</t>
  </si>
  <si>
    <t>âge</t>
  </si>
  <si>
    <t>amorlin</t>
  </si>
  <si>
    <t>Tes</t>
  </si>
  <si>
    <t>sur :</t>
  </si>
  <si>
    <t>abcdefghijklmnopq</t>
  </si>
  <si>
    <t>caractères</t>
  </si>
  <si>
    <t>soTtisier</t>
  </si>
  <si>
    <t>Durée (mois)</t>
  </si>
  <si>
    <t>Montant du prêt</t>
  </si>
  <si>
    <t xml:space="preserve">Calcul du montant des mensualités d'un prêt </t>
  </si>
  <si>
    <t>Calcul des montants remboursés par période (intérêt et principal)</t>
  </si>
  <si>
    <t>Taux annuel</t>
  </si>
  <si>
    <t>Périodes</t>
  </si>
  <si>
    <t>Intérêts</t>
  </si>
  <si>
    <t>total</t>
  </si>
  <si>
    <t>intper</t>
  </si>
  <si>
    <t>princper</t>
  </si>
  <si>
    <t>vpm</t>
  </si>
  <si>
    <t>Calcul de l'amortissement d'un bien en mode linéaire</t>
  </si>
  <si>
    <t>Fonctions de date</t>
  </si>
  <si>
    <t>Fonctions de texte</t>
  </si>
  <si>
    <t>capital restant à rembourser</t>
  </si>
  <si>
    <t>capital remboursé</t>
  </si>
  <si>
    <t>cout du prêt</t>
  </si>
  <si>
    <t>Date de départ</t>
  </si>
  <si>
    <t>nbre de mois</t>
  </si>
  <si>
    <t>fin.mois</t>
  </si>
  <si>
    <t>rechercher</t>
  </si>
  <si>
    <t>arrondi</t>
  </si>
  <si>
    <t>prix unitaire</t>
  </si>
  <si>
    <t>quantité</t>
  </si>
  <si>
    <t>nom</t>
  </si>
  <si>
    <t>prenom</t>
  </si>
  <si>
    <t>majuscule</t>
  </si>
  <si>
    <t>minuscule</t>
  </si>
  <si>
    <t>DuraND</t>
  </si>
  <si>
    <t>LamBert</t>
  </si>
  <si>
    <t>paul</t>
  </si>
  <si>
    <t>JacqueS</t>
  </si>
  <si>
    <t>nombre de jours</t>
  </si>
  <si>
    <t>année</t>
  </si>
  <si>
    <t>date</t>
  </si>
  <si>
    <t>jours360</t>
  </si>
  <si>
    <t>nompropre</t>
  </si>
  <si>
    <t>majuscule, minuscule, droite, gauche et nbcar</t>
  </si>
  <si>
    <t>sommeprod</t>
  </si>
  <si>
    <t>Quantités vendues</t>
  </si>
  <si>
    <t>Produit</t>
  </si>
  <si>
    <t>Vendeur</t>
  </si>
  <si>
    <t>Pommes</t>
  </si>
  <si>
    <t>Artichauts</t>
  </si>
  <si>
    <t>Bananes</t>
  </si>
  <si>
    <t>Carottes</t>
  </si>
  <si>
    <t>Formule</t>
  </si>
  <si>
    <t>Description</t>
  </si>
  <si>
    <t>Résultat</t>
  </si>
  <si>
    <t>Ajoute le nombre total de produits vendus qui commence par « A » et qui ont été vendus par le vendeur 1.</t>
  </si>
  <si>
    <t>Ajoute le nombre total de produits vendus par le vendeur 1 (sans inclure le produit Bananes).</t>
  </si>
  <si>
    <t>=SOMME.SI.ENS(C2:C9;A2:A9;"=A*";B2:B9;1)</t>
  </si>
  <si>
    <t>=SOMME.SI.ENS(C2:C9;A2:A9;"&lt;&gt;Bananes";B2:B9;1)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</si>
</sst>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40C];[Red]#,##0.00\ [$€-40C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applyBorder="1"/>
    <xf numFmtId="14" fontId="0" fillId="0" borderId="1" xfId="0" applyNumberFormat="1" applyBorder="1"/>
    <xf numFmtId="0" fontId="0" fillId="2" borderId="1" xfId="0" applyFill="1" applyBorder="1"/>
    <xf numFmtId="44" fontId="0" fillId="0" borderId="1" xfId="1" applyFont="1" applyBorder="1"/>
    <xf numFmtId="0" fontId="2" fillId="4" borderId="1" xfId="0" applyFont="1" applyFill="1" applyBorder="1" applyAlignment="1">
      <alignment horizontal="center"/>
    </xf>
    <xf numFmtId="8" fontId="0" fillId="3" borderId="1" xfId="0" applyNumberFormat="1" applyFill="1" applyBorder="1"/>
    <xf numFmtId="14" fontId="0" fillId="3" borderId="2" xfId="0" applyNumberFormat="1" applyFill="1" applyBorder="1"/>
    <xf numFmtId="0" fontId="0" fillId="3" borderId="1" xfId="0" applyFill="1" applyBorder="1"/>
    <xf numFmtId="0" fontId="3" fillId="0" borderId="0" xfId="0" applyFont="1"/>
    <xf numFmtId="10" fontId="0" fillId="0" borderId="1" xfId="0" applyNumberFormat="1" applyBorder="1"/>
    <xf numFmtId="44" fontId="0" fillId="3" borderId="1" xfId="1" applyFont="1" applyFill="1" applyBorder="1"/>
    <xf numFmtId="0" fontId="0" fillId="5" borderId="1" xfId="0" applyFill="1" applyBorder="1" applyAlignment="1">
      <alignment horizontal="center"/>
    </xf>
    <xf numFmtId="164" fontId="0" fillId="3" borderId="1" xfId="0" applyNumberFormat="1" applyFill="1" applyBorder="1"/>
    <xf numFmtId="44" fontId="0" fillId="3" borderId="0" xfId="0" applyNumberFormat="1" applyFill="1"/>
    <xf numFmtId="0" fontId="0" fillId="5" borderId="1" xfId="0" applyFill="1" applyBorder="1" applyAlignment="1">
      <alignment horizontal="left"/>
    </xf>
    <xf numFmtId="14" fontId="0" fillId="3" borderId="1" xfId="0" applyNumberFormat="1" applyFill="1" applyBorder="1"/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Normal="100" workbookViewId="0">
      <selection activeCell="D10" sqref="D10"/>
    </sheetView>
  </sheetViews>
  <sheetFormatPr baseColWidth="10" defaultRowHeight="14.4" x14ac:dyDescent="0.3"/>
  <cols>
    <col min="1" max="1" width="17.5546875" customWidth="1"/>
    <col min="2" max="2" width="13.109375" customWidth="1"/>
    <col min="3" max="3" width="13.88671875" customWidth="1"/>
    <col min="4" max="4" width="12.109375" customWidth="1"/>
    <col min="5" max="5" width="13.88671875" customWidth="1"/>
    <col min="6" max="6" width="14.109375" customWidth="1"/>
    <col min="8" max="8" width="14.109375" customWidth="1"/>
  </cols>
  <sheetData>
    <row r="1" spans="1:8" ht="18" x14ac:dyDescent="0.25">
      <c r="A1" s="11" t="s">
        <v>40</v>
      </c>
      <c r="D1" s="14" t="s">
        <v>47</v>
      </c>
    </row>
    <row r="2" spans="1:8" ht="15" x14ac:dyDescent="0.25">
      <c r="A2" s="14" t="s">
        <v>17</v>
      </c>
      <c r="B2" s="7" t="s">
        <v>1</v>
      </c>
      <c r="C2" s="7" t="s">
        <v>2</v>
      </c>
      <c r="D2" s="2" t="s">
        <v>18</v>
      </c>
      <c r="E2" s="14" t="s">
        <v>23</v>
      </c>
      <c r="F2" s="7" t="s">
        <v>3</v>
      </c>
      <c r="G2" s="7" t="s">
        <v>4</v>
      </c>
    </row>
    <row r="3" spans="1:8" ht="15" x14ac:dyDescent="0.25">
      <c r="A3" s="2" t="s">
        <v>26</v>
      </c>
      <c r="B3" s="10">
        <f>FIND($D$2,A3)</f>
        <v>4</v>
      </c>
      <c r="C3" s="10">
        <f>SEARCH($D$2,A3)</f>
        <v>3</v>
      </c>
      <c r="E3">
        <v>4</v>
      </c>
      <c r="F3" s="10" t="str">
        <f>LEFT(A3,$E$3)</f>
        <v>soTt</v>
      </c>
      <c r="G3" s="10" t="str">
        <f>RIGHT(A3,$E$3)</f>
        <v>sier</v>
      </c>
    </row>
    <row r="4" spans="1:8" x14ac:dyDescent="0.3">
      <c r="A4" s="2" t="s">
        <v>24</v>
      </c>
      <c r="B4" s="10" t="e">
        <f>FIND($D$2,A4)</f>
        <v>#VALUE!</v>
      </c>
      <c r="C4" s="10" t="e">
        <f>SEARCH($D$2,A4)</f>
        <v>#VALUE!</v>
      </c>
      <c r="E4" s="14" t="s">
        <v>25</v>
      </c>
      <c r="F4" s="10" t="str">
        <f t="shared" ref="F4:F6" si="0">LEFT(A4,$E$3)</f>
        <v>abcd</v>
      </c>
      <c r="G4" s="10" t="str">
        <f t="shared" ref="G4:G6" si="1">RIGHT(A4,$E$3)</f>
        <v>nopq</v>
      </c>
    </row>
    <row r="5" spans="1:8" ht="15" x14ac:dyDescent="0.25">
      <c r="A5" s="2" t="s">
        <v>22</v>
      </c>
      <c r="B5" s="10" t="e">
        <f>FIND($D$2,A5)</f>
        <v>#VALUE!</v>
      </c>
      <c r="C5" s="10">
        <f>SEARCH($D$2,A5)</f>
        <v>1</v>
      </c>
      <c r="E5" s="1"/>
      <c r="F5" s="10" t="str">
        <f t="shared" si="0"/>
        <v>Tes</v>
      </c>
      <c r="G5" s="10" t="str">
        <f t="shared" si="1"/>
        <v>Tes</v>
      </c>
    </row>
    <row r="6" spans="1:8" ht="15" x14ac:dyDescent="0.25">
      <c r="A6" s="2" t="s">
        <v>0</v>
      </c>
      <c r="B6" s="10" t="e">
        <f>FIND($D$2,A6)</f>
        <v>#VALUE!</v>
      </c>
      <c r="C6" s="10" t="e">
        <f>SEARCH($D$2,A6)</f>
        <v>#VALUE!</v>
      </c>
      <c r="F6" s="10" t="str">
        <f t="shared" si="0"/>
        <v>fleu</v>
      </c>
      <c r="G6" s="10" t="str">
        <f t="shared" si="1"/>
        <v>euri</v>
      </c>
    </row>
    <row r="7" spans="1:8" ht="15" x14ac:dyDescent="0.25">
      <c r="A7" s="3"/>
    </row>
    <row r="8" spans="1:8" ht="18" x14ac:dyDescent="0.25">
      <c r="A8" s="11" t="s">
        <v>39</v>
      </c>
      <c r="B8" s="3"/>
      <c r="D8" s="3"/>
    </row>
    <row r="9" spans="1:8" x14ac:dyDescent="0.3">
      <c r="A9" s="14" t="s">
        <v>19</v>
      </c>
      <c r="B9" s="7" t="s">
        <v>5</v>
      </c>
      <c r="C9" s="14" t="s">
        <v>20</v>
      </c>
      <c r="D9" s="7" t="s">
        <v>6</v>
      </c>
      <c r="E9" s="7" t="s">
        <v>7</v>
      </c>
      <c r="F9" s="7" t="s">
        <v>48</v>
      </c>
    </row>
    <row r="10" spans="1:8" ht="15" x14ac:dyDescent="0.25">
      <c r="A10" s="4">
        <v>38784</v>
      </c>
      <c r="B10" s="9">
        <f ca="1">TODAY()</f>
        <v>43588</v>
      </c>
      <c r="C10" s="10">
        <f ca="1">($B$10-A10)/365.25</f>
        <v>13.152635181382614</v>
      </c>
      <c r="D10" s="10">
        <f ca="1">ROUNDDOWN(C10,2)</f>
        <v>13.15</v>
      </c>
      <c r="E10" s="10">
        <f ca="1">ROUNDUP(C10,2)</f>
        <v>13.16</v>
      </c>
      <c r="F10" s="10">
        <f ca="1">ROUND(C10,2)</f>
        <v>13.15</v>
      </c>
    </row>
    <row r="11" spans="1:8" ht="15" x14ac:dyDescent="0.25">
      <c r="A11" s="4">
        <v>39762</v>
      </c>
      <c r="B11" s="1"/>
      <c r="C11" s="10">
        <f ca="1">($B$10-A11)/365.25</f>
        <v>10.47501711156742</v>
      </c>
      <c r="D11" s="10">
        <f ca="1">ROUNDDOWN(C11,2)</f>
        <v>10.47</v>
      </c>
      <c r="E11" s="10">
        <f ca="1">ROUNDUP(C11,2)</f>
        <v>10.48</v>
      </c>
      <c r="F11" s="10">
        <f ca="1">ROUND(C11,2)</f>
        <v>10.48</v>
      </c>
    </row>
    <row r="13" spans="1:8" ht="15" x14ac:dyDescent="0.25">
      <c r="B13" s="7" t="s">
        <v>8</v>
      </c>
      <c r="C13" s="7" t="s">
        <v>9</v>
      </c>
      <c r="E13" s="14" t="s">
        <v>11</v>
      </c>
      <c r="F13" s="19">
        <v>5</v>
      </c>
    </row>
    <row r="14" spans="1:8" x14ac:dyDescent="0.3">
      <c r="B14" s="10">
        <f ca="1">WEEKDAY(B10)</f>
        <v>6</v>
      </c>
      <c r="C14" s="10">
        <f ca="1">YEAR(B10)</f>
        <v>2019</v>
      </c>
      <c r="E14" s="14" t="s">
        <v>10</v>
      </c>
      <c r="F14" s="19">
        <v>5</v>
      </c>
      <c r="H14" s="1"/>
    </row>
    <row r="15" spans="1:8" x14ac:dyDescent="0.3">
      <c r="B15" s="7" t="s">
        <v>10</v>
      </c>
      <c r="C15" s="7" t="s">
        <v>11</v>
      </c>
      <c r="E15" s="14" t="s">
        <v>60</v>
      </c>
      <c r="F15" s="19">
        <v>2015</v>
      </c>
    </row>
    <row r="16" spans="1:8" x14ac:dyDescent="0.3">
      <c r="B16" s="10">
        <f ca="1">MONTH(B10)</f>
        <v>5</v>
      </c>
      <c r="C16" s="10">
        <f ca="1">DAY(B10)</f>
        <v>3</v>
      </c>
      <c r="E16" s="7" t="s">
        <v>61</v>
      </c>
      <c r="F16" s="18">
        <f>DATE(F15,F14,F13)</f>
        <v>42129</v>
      </c>
    </row>
    <row r="17" spans="1:9" x14ac:dyDescent="0.3">
      <c r="H17">
        <f ca="1">H18-H19</f>
        <v>-365</v>
      </c>
    </row>
    <row r="18" spans="1:9" x14ac:dyDescent="0.3">
      <c r="B18" s="14" t="s">
        <v>44</v>
      </c>
      <c r="C18" s="14" t="s">
        <v>45</v>
      </c>
      <c r="D18" s="7" t="s">
        <v>46</v>
      </c>
      <c r="E18" s="14" t="s">
        <v>59</v>
      </c>
      <c r="F18" s="7" t="s">
        <v>62</v>
      </c>
      <c r="H18" s="1">
        <f ca="1">TODAY()</f>
        <v>43588</v>
      </c>
      <c r="I18">
        <v>365</v>
      </c>
    </row>
    <row r="19" spans="1:9" x14ac:dyDescent="0.3">
      <c r="B19" s="4">
        <v>41561</v>
      </c>
      <c r="C19" s="19">
        <v>1</v>
      </c>
      <c r="D19" s="18">
        <f>EOMONTH(B19,C19)</f>
        <v>41608</v>
      </c>
      <c r="E19" s="2">
        <f>D19-B19</f>
        <v>47</v>
      </c>
      <c r="F19" s="20">
        <f>DAYS360(B19,D19,TRUE)</f>
        <v>46</v>
      </c>
      <c r="H19" s="1">
        <f ca="1">H18+I18</f>
        <v>43953</v>
      </c>
    </row>
    <row r="20" spans="1:9" x14ac:dyDescent="0.3">
      <c r="H20">
        <f ca="1">DAYS360(H18,H19,TRUE)</f>
        <v>359</v>
      </c>
    </row>
    <row r="21" spans="1:9" ht="17.399999999999999" x14ac:dyDescent="0.3">
      <c r="A21" s="11" t="s">
        <v>38</v>
      </c>
    </row>
    <row r="22" spans="1:9" x14ac:dyDescent="0.3">
      <c r="A22" s="5" t="s">
        <v>16</v>
      </c>
      <c r="B22" s="5" t="s">
        <v>15</v>
      </c>
    </row>
    <row r="23" spans="1:9" x14ac:dyDescent="0.3">
      <c r="A23" s="14" t="s">
        <v>12</v>
      </c>
      <c r="B23" s="6">
        <v>30000</v>
      </c>
    </row>
    <row r="24" spans="1:9" x14ac:dyDescent="0.3">
      <c r="A24" s="14" t="s">
        <v>13</v>
      </c>
      <c r="B24" s="6">
        <v>7500</v>
      </c>
    </row>
    <row r="25" spans="1:9" x14ac:dyDescent="0.3">
      <c r="A25" s="14" t="s">
        <v>14</v>
      </c>
      <c r="B25" s="2">
        <v>10</v>
      </c>
    </row>
    <row r="26" spans="1:9" x14ac:dyDescent="0.3">
      <c r="A26" s="7" t="s">
        <v>21</v>
      </c>
      <c r="B26" s="8">
        <f>SLN(B23,B24,B25)</f>
        <v>2250</v>
      </c>
    </row>
    <row r="28" spans="1:9" ht="17.399999999999999" x14ac:dyDescent="0.3">
      <c r="A28" s="11" t="s">
        <v>29</v>
      </c>
    </row>
    <row r="29" spans="1:9" x14ac:dyDescent="0.3">
      <c r="A29" s="14" t="s">
        <v>28</v>
      </c>
      <c r="B29" s="6">
        <v>25000</v>
      </c>
    </row>
    <row r="30" spans="1:9" x14ac:dyDescent="0.3">
      <c r="A30" s="14" t="s">
        <v>31</v>
      </c>
      <c r="B30" s="12">
        <v>8.5000000000000006E-2</v>
      </c>
      <c r="D30" t="s">
        <v>43</v>
      </c>
    </row>
    <row r="31" spans="1:9" x14ac:dyDescent="0.3">
      <c r="A31" s="14" t="s">
        <v>27</v>
      </c>
      <c r="B31" s="2">
        <v>24</v>
      </c>
      <c r="D31" s="16">
        <f>B31*B32-B29</f>
        <v>2273.4049288316237</v>
      </c>
    </row>
    <row r="32" spans="1:9" x14ac:dyDescent="0.3">
      <c r="A32" s="7" t="s">
        <v>37</v>
      </c>
      <c r="B32" s="13">
        <f>-PMT(B30/12,B31,B29)</f>
        <v>1136.391872034651</v>
      </c>
    </row>
    <row r="34" spans="1:5" ht="17.399999999999999" x14ac:dyDescent="0.3">
      <c r="A34" s="11" t="s">
        <v>30</v>
      </c>
    </row>
    <row r="35" spans="1:5" x14ac:dyDescent="0.3">
      <c r="B35" s="7" t="s">
        <v>35</v>
      </c>
      <c r="C35" s="7" t="s">
        <v>36</v>
      </c>
    </row>
    <row r="36" spans="1:5" x14ac:dyDescent="0.3">
      <c r="A36" s="14" t="s">
        <v>32</v>
      </c>
      <c r="B36" s="14" t="s">
        <v>33</v>
      </c>
      <c r="C36" s="14" t="s">
        <v>42</v>
      </c>
      <c r="D36" s="14" t="s">
        <v>34</v>
      </c>
      <c r="E36" s="17" t="s">
        <v>41</v>
      </c>
    </row>
    <row r="37" spans="1:5" x14ac:dyDescent="0.3">
      <c r="A37" s="2">
        <v>1</v>
      </c>
      <c r="B37" s="15">
        <f>-IPMT($B$30/12,A37,$B$31,$B$29)</f>
        <v>177.08333333333334</v>
      </c>
      <c r="C37" s="15">
        <f>-PPMT($B$30/12,A37,$B$31,$B$29)</f>
        <v>959.30853870131773</v>
      </c>
      <c r="D37" s="15">
        <f>SUM(B37:C37)</f>
        <v>1136.391872034651</v>
      </c>
      <c r="E37" s="16">
        <f>IF(B37&lt;&gt;0,B29-D37,0)</f>
        <v>23863.608127965348</v>
      </c>
    </row>
    <row r="38" spans="1:5" x14ac:dyDescent="0.3">
      <c r="A38" s="2">
        <v>2</v>
      </c>
      <c r="B38" s="15">
        <f t="shared" ref="B38:B72" si="2">-IPMT($B$30/12,A38,$B$31,$B$29)</f>
        <v>170.28823118419899</v>
      </c>
      <c r="C38" s="15">
        <f t="shared" ref="C38:C60" si="3">-PPMT($B$30/12,A38,$B$31,$B$29)</f>
        <v>966.10364085045205</v>
      </c>
      <c r="D38" s="15">
        <f t="shared" ref="D38:D72" si="4">SUM(B38:C38)</f>
        <v>1136.391872034651</v>
      </c>
      <c r="E38" s="16">
        <f>IF(B38&lt;&gt;0,E37-D38,0)</f>
        <v>22727.216255930696</v>
      </c>
    </row>
    <row r="39" spans="1:5" x14ac:dyDescent="0.3">
      <c r="A39" s="2">
        <v>3</v>
      </c>
      <c r="B39" s="15">
        <f t="shared" si="2"/>
        <v>163.4449970615083</v>
      </c>
      <c r="C39" s="15">
        <f t="shared" si="3"/>
        <v>972.94687497314283</v>
      </c>
      <c r="D39" s="15">
        <f t="shared" si="4"/>
        <v>1136.3918720346512</v>
      </c>
      <c r="E39" s="16">
        <f t="shared" ref="E39:E72" si="5">IF(B39&lt;&gt;0,E38-D39,0)</f>
        <v>21590.824383896044</v>
      </c>
    </row>
    <row r="40" spans="1:5" x14ac:dyDescent="0.3">
      <c r="A40" s="2">
        <v>4</v>
      </c>
      <c r="B40" s="15">
        <f t="shared" si="2"/>
        <v>156.55329003044852</v>
      </c>
      <c r="C40" s="15">
        <f t="shared" si="3"/>
        <v>979.83858200420252</v>
      </c>
      <c r="D40" s="15">
        <f t="shared" si="4"/>
        <v>1136.391872034651</v>
      </c>
      <c r="E40" s="16">
        <f t="shared" si="5"/>
        <v>20454.432511861392</v>
      </c>
    </row>
    <row r="41" spans="1:5" x14ac:dyDescent="0.3">
      <c r="A41" s="2">
        <v>5</v>
      </c>
      <c r="B41" s="15">
        <f t="shared" si="2"/>
        <v>149.6127667412521</v>
      </c>
      <c r="C41" s="15">
        <f t="shared" si="3"/>
        <v>986.77910529339886</v>
      </c>
      <c r="D41" s="15">
        <f t="shared" si="4"/>
        <v>1136.391872034651</v>
      </c>
      <c r="E41" s="16">
        <f t="shared" si="5"/>
        <v>19318.040639826741</v>
      </c>
    </row>
    <row r="42" spans="1:5" x14ac:dyDescent="0.3">
      <c r="A42" s="2">
        <v>6</v>
      </c>
      <c r="B42" s="15">
        <f t="shared" si="2"/>
        <v>142.62308141209053</v>
      </c>
      <c r="C42" s="15">
        <f t="shared" si="3"/>
        <v>993.76879062256057</v>
      </c>
      <c r="D42" s="15">
        <f t="shared" si="4"/>
        <v>1136.391872034651</v>
      </c>
      <c r="E42" s="16">
        <f t="shared" si="5"/>
        <v>18181.648767792089</v>
      </c>
    </row>
    <row r="43" spans="1:5" x14ac:dyDescent="0.3">
      <c r="A43" s="2">
        <v>7</v>
      </c>
      <c r="B43" s="15">
        <f t="shared" si="2"/>
        <v>135.58388581184741</v>
      </c>
      <c r="C43" s="15">
        <f t="shared" si="3"/>
        <v>1000.8079862228037</v>
      </c>
      <c r="D43" s="15">
        <f t="shared" si="4"/>
        <v>1136.3918720346512</v>
      </c>
      <c r="E43" s="16">
        <f t="shared" si="5"/>
        <v>17045.256895757437</v>
      </c>
    </row>
    <row r="44" spans="1:5" x14ac:dyDescent="0.3">
      <c r="A44" s="2">
        <v>8</v>
      </c>
      <c r="B44" s="15">
        <f t="shared" si="2"/>
        <v>128.49482924276921</v>
      </c>
      <c r="C44" s="15">
        <f t="shared" si="3"/>
        <v>1007.8970427918819</v>
      </c>
      <c r="D44" s="15">
        <f t="shared" si="4"/>
        <v>1136.391872034651</v>
      </c>
      <c r="E44" s="16">
        <f t="shared" si="5"/>
        <v>15908.865023722785</v>
      </c>
    </row>
    <row r="45" spans="1:5" x14ac:dyDescent="0.3">
      <c r="A45" s="2">
        <v>9</v>
      </c>
      <c r="B45" s="15">
        <f t="shared" si="2"/>
        <v>121.35555852299336</v>
      </c>
      <c r="C45" s="15">
        <f t="shared" si="3"/>
        <v>1015.0363135116577</v>
      </c>
      <c r="D45" s="15">
        <f t="shared" si="4"/>
        <v>1136.391872034651</v>
      </c>
      <c r="E45" s="16">
        <f t="shared" si="5"/>
        <v>14772.473151688133</v>
      </c>
    </row>
    <row r="46" spans="1:5" x14ac:dyDescent="0.3">
      <c r="A46" s="2">
        <v>10</v>
      </c>
      <c r="B46" s="15">
        <f t="shared" si="2"/>
        <v>114.16571796895246</v>
      </c>
      <c r="C46" s="15">
        <f t="shared" si="3"/>
        <v>1022.2261540656987</v>
      </c>
      <c r="D46" s="15">
        <f t="shared" si="4"/>
        <v>1136.3918720346512</v>
      </c>
      <c r="E46" s="16">
        <f t="shared" si="5"/>
        <v>13636.081279653481</v>
      </c>
    </row>
    <row r="47" spans="1:5" x14ac:dyDescent="0.3">
      <c r="A47" s="2">
        <v>11</v>
      </c>
      <c r="B47" s="15">
        <f t="shared" si="2"/>
        <v>106.92494937765376</v>
      </c>
      <c r="C47" s="15">
        <f t="shared" si="3"/>
        <v>1029.4669226569972</v>
      </c>
      <c r="D47" s="15">
        <f t="shared" si="4"/>
        <v>1136.391872034651</v>
      </c>
      <c r="E47" s="16">
        <f t="shared" si="5"/>
        <v>12499.689407618829</v>
      </c>
    </row>
    <row r="48" spans="1:5" x14ac:dyDescent="0.3">
      <c r="A48" s="2">
        <v>12</v>
      </c>
      <c r="B48" s="15">
        <f t="shared" si="2"/>
        <v>99.632892008833352</v>
      </c>
      <c r="C48" s="15">
        <f t="shared" si="3"/>
        <v>1036.7589800258177</v>
      </c>
      <c r="D48" s="15">
        <f t="shared" si="4"/>
        <v>1136.391872034651</v>
      </c>
      <c r="E48" s="16">
        <f t="shared" si="5"/>
        <v>11363.297535584177</v>
      </c>
    </row>
    <row r="49" spans="1:5" x14ac:dyDescent="0.3">
      <c r="A49" s="2">
        <v>13</v>
      </c>
      <c r="B49" s="15">
        <f t="shared" si="2"/>
        <v>92.289182566983825</v>
      </c>
      <c r="C49" s="15">
        <f t="shared" si="3"/>
        <v>1044.1026894676672</v>
      </c>
      <c r="D49" s="15">
        <f t="shared" si="4"/>
        <v>1136.391872034651</v>
      </c>
      <c r="E49" s="16">
        <f t="shared" si="5"/>
        <v>10226.905663549525</v>
      </c>
    </row>
    <row r="50" spans="1:5" x14ac:dyDescent="0.3">
      <c r="A50" s="2">
        <v>14</v>
      </c>
      <c r="B50" s="15">
        <f t="shared" si="2"/>
        <v>84.893455183254503</v>
      </c>
      <c r="C50" s="15">
        <f t="shared" si="3"/>
        <v>1051.4984168513965</v>
      </c>
      <c r="D50" s="15">
        <f t="shared" si="4"/>
        <v>1136.391872034651</v>
      </c>
      <c r="E50" s="16">
        <f t="shared" si="5"/>
        <v>9090.5137915148734</v>
      </c>
    </row>
    <row r="51" spans="1:5" x14ac:dyDescent="0.3">
      <c r="A51" s="2">
        <v>15</v>
      </c>
      <c r="B51" s="15">
        <f t="shared" si="2"/>
        <v>77.445341397223785</v>
      </c>
      <c r="C51" s="15">
        <f t="shared" si="3"/>
        <v>1058.946530637427</v>
      </c>
      <c r="D51" s="15">
        <f t="shared" si="4"/>
        <v>1136.3918720346508</v>
      </c>
      <c r="E51" s="16">
        <f t="shared" si="5"/>
        <v>7954.1219194802225</v>
      </c>
    </row>
    <row r="52" spans="1:5" x14ac:dyDescent="0.3">
      <c r="A52" s="2">
        <v>16</v>
      </c>
      <c r="B52" s="15">
        <f t="shared" si="2"/>
        <v>69.944470138542016</v>
      </c>
      <c r="C52" s="15">
        <f t="shared" si="3"/>
        <v>1066.4474018961091</v>
      </c>
      <c r="D52" s="15">
        <f t="shared" si="4"/>
        <v>1136.3918720346512</v>
      </c>
      <c r="E52" s="16">
        <f t="shared" si="5"/>
        <v>6817.7300474455715</v>
      </c>
    </row>
    <row r="53" spans="1:5" x14ac:dyDescent="0.3">
      <c r="A53" s="2">
        <v>17</v>
      </c>
      <c r="B53" s="15">
        <f t="shared" si="2"/>
        <v>62.390467708444568</v>
      </c>
      <c r="C53" s="15">
        <f t="shared" si="3"/>
        <v>1074.0014043262063</v>
      </c>
      <c r="D53" s="15">
        <f t="shared" si="4"/>
        <v>1136.3918720346508</v>
      </c>
      <c r="E53" s="16">
        <f t="shared" si="5"/>
        <v>5681.3381754109205</v>
      </c>
    </row>
    <row r="54" spans="1:5" x14ac:dyDescent="0.3">
      <c r="A54" s="2">
        <v>18</v>
      </c>
      <c r="B54" s="15">
        <f t="shared" si="2"/>
        <v>54.782957761133943</v>
      </c>
      <c r="C54" s="15">
        <f t="shared" si="3"/>
        <v>1081.6089142735173</v>
      </c>
      <c r="D54" s="15">
        <f t="shared" si="4"/>
        <v>1136.3918720346512</v>
      </c>
      <c r="E54" s="16">
        <f t="shared" si="5"/>
        <v>4544.9463033762695</v>
      </c>
    </row>
    <row r="55" spans="1:5" x14ac:dyDescent="0.3">
      <c r="A55" s="2">
        <v>19</v>
      </c>
      <c r="B55" s="15">
        <f t="shared" si="2"/>
        <v>47.12156128502987</v>
      </c>
      <c r="C55" s="15">
        <f t="shared" si="3"/>
        <v>1089.2703107496211</v>
      </c>
      <c r="D55" s="15">
        <f t="shared" si="4"/>
        <v>1136.391872034651</v>
      </c>
      <c r="E55" s="16">
        <f t="shared" si="5"/>
        <v>3408.5544313416185</v>
      </c>
    </row>
    <row r="56" spans="1:5" x14ac:dyDescent="0.3">
      <c r="A56" s="2">
        <v>20</v>
      </c>
      <c r="B56" s="15">
        <f t="shared" si="2"/>
        <v>39.405896583886722</v>
      </c>
      <c r="C56" s="15">
        <f t="shared" si="3"/>
        <v>1096.9859754507643</v>
      </c>
      <c r="D56" s="15">
        <f t="shared" si="4"/>
        <v>1136.391872034651</v>
      </c>
      <c r="E56" s="16">
        <f t="shared" si="5"/>
        <v>2272.1625593069675</v>
      </c>
    </row>
    <row r="57" spans="1:5" x14ac:dyDescent="0.3">
      <c r="A57" s="2">
        <v>21</v>
      </c>
      <c r="B57" s="15">
        <f t="shared" si="2"/>
        <v>31.635579257777142</v>
      </c>
      <c r="C57" s="15">
        <f t="shared" si="3"/>
        <v>1104.756292776874</v>
      </c>
      <c r="D57" s="15">
        <f t="shared" si="4"/>
        <v>1136.3918720346512</v>
      </c>
      <c r="E57" s="16">
        <f t="shared" si="5"/>
        <v>1135.7706872723163</v>
      </c>
    </row>
    <row r="58" spans="1:5" x14ac:dyDescent="0.3">
      <c r="A58" s="2">
        <v>22</v>
      </c>
      <c r="B58" s="15">
        <f t="shared" si="2"/>
        <v>23.810222183940947</v>
      </c>
      <c r="C58" s="15">
        <f t="shared" si="3"/>
        <v>1112.5816498507099</v>
      </c>
      <c r="D58" s="15">
        <f t="shared" si="4"/>
        <v>1136.391872034651</v>
      </c>
      <c r="E58" s="16">
        <f t="shared" si="5"/>
        <v>-0.62118476233467845</v>
      </c>
    </row>
    <row r="59" spans="1:5" x14ac:dyDescent="0.3">
      <c r="A59" s="2">
        <v>23</v>
      </c>
      <c r="B59" s="15">
        <f t="shared" si="2"/>
        <v>15.929435497498416</v>
      </c>
      <c r="C59" s="15">
        <f t="shared" si="3"/>
        <v>1120.4624365371526</v>
      </c>
      <c r="D59" s="15">
        <f t="shared" si="4"/>
        <v>1136.391872034651</v>
      </c>
      <c r="E59" s="16">
        <f t="shared" si="5"/>
        <v>-1137.0130567969857</v>
      </c>
    </row>
    <row r="60" spans="1:5" x14ac:dyDescent="0.3">
      <c r="A60" s="2">
        <v>24</v>
      </c>
      <c r="B60" s="15">
        <f t="shared" si="2"/>
        <v>7.99282657202692</v>
      </c>
      <c r="C60" s="15">
        <f t="shared" si="3"/>
        <v>1128.3990454626241</v>
      </c>
      <c r="D60" s="15">
        <f t="shared" si="4"/>
        <v>1136.391872034651</v>
      </c>
      <c r="E60" s="16">
        <f t="shared" si="5"/>
        <v>-2273.4049288316364</v>
      </c>
    </row>
    <row r="61" spans="1:5" x14ac:dyDescent="0.3">
      <c r="A61" s="2">
        <v>25</v>
      </c>
      <c r="B61" s="15" t="e">
        <f t="shared" si="2"/>
        <v>#NUM!</v>
      </c>
      <c r="C61" s="15" t="e">
        <f t="shared" ref="C61" si="6">-PPMT($B$30/12,A61,$B$31,$B$29)</f>
        <v>#NUM!</v>
      </c>
      <c r="D61" s="15" t="e">
        <f t="shared" si="4"/>
        <v>#NUM!</v>
      </c>
      <c r="E61" s="16" t="e">
        <f t="shared" si="5"/>
        <v>#NUM!</v>
      </c>
    </row>
    <row r="62" spans="1:5" x14ac:dyDescent="0.3">
      <c r="A62" s="2">
        <v>26</v>
      </c>
      <c r="B62" s="15" t="e">
        <f t="shared" si="2"/>
        <v>#NUM!</v>
      </c>
      <c r="C62" s="15" t="e">
        <f t="shared" ref="C62:C72" si="7">-PPMT($B$30/12,A62,$B$31,$B$29)</f>
        <v>#NUM!</v>
      </c>
      <c r="D62" s="15" t="e">
        <f t="shared" si="4"/>
        <v>#NUM!</v>
      </c>
      <c r="E62" s="16" t="e">
        <f t="shared" si="5"/>
        <v>#NUM!</v>
      </c>
    </row>
    <row r="63" spans="1:5" x14ac:dyDescent="0.3">
      <c r="A63" s="2">
        <v>27</v>
      </c>
      <c r="B63" s="15" t="e">
        <f t="shared" si="2"/>
        <v>#NUM!</v>
      </c>
      <c r="C63" s="15" t="e">
        <f t="shared" si="7"/>
        <v>#NUM!</v>
      </c>
      <c r="D63" s="15" t="e">
        <f t="shared" si="4"/>
        <v>#NUM!</v>
      </c>
      <c r="E63" s="16" t="e">
        <f t="shared" si="5"/>
        <v>#NUM!</v>
      </c>
    </row>
    <row r="64" spans="1:5" x14ac:dyDescent="0.3">
      <c r="A64" s="2">
        <v>28</v>
      </c>
      <c r="B64" s="15" t="e">
        <f t="shared" si="2"/>
        <v>#NUM!</v>
      </c>
      <c r="C64" s="15" t="e">
        <f t="shared" si="7"/>
        <v>#NUM!</v>
      </c>
      <c r="D64" s="15" t="e">
        <f t="shared" si="4"/>
        <v>#NUM!</v>
      </c>
      <c r="E64" s="16" t="e">
        <f t="shared" si="5"/>
        <v>#NUM!</v>
      </c>
    </row>
    <row r="65" spans="1:5" x14ac:dyDescent="0.3">
      <c r="A65" s="2">
        <v>29</v>
      </c>
      <c r="B65" s="15" t="e">
        <f t="shared" si="2"/>
        <v>#NUM!</v>
      </c>
      <c r="C65" s="15" t="e">
        <f t="shared" si="7"/>
        <v>#NUM!</v>
      </c>
      <c r="D65" s="15" t="e">
        <f t="shared" si="4"/>
        <v>#NUM!</v>
      </c>
      <c r="E65" s="16" t="e">
        <f t="shared" si="5"/>
        <v>#NUM!</v>
      </c>
    </row>
    <row r="66" spans="1:5" x14ac:dyDescent="0.3">
      <c r="A66" s="2">
        <v>30</v>
      </c>
      <c r="B66" s="15" t="e">
        <f t="shared" si="2"/>
        <v>#NUM!</v>
      </c>
      <c r="C66" s="15" t="e">
        <f t="shared" si="7"/>
        <v>#NUM!</v>
      </c>
      <c r="D66" s="15" t="e">
        <f t="shared" si="4"/>
        <v>#NUM!</v>
      </c>
      <c r="E66" s="16" t="e">
        <f t="shared" si="5"/>
        <v>#NUM!</v>
      </c>
    </row>
    <row r="67" spans="1:5" x14ac:dyDescent="0.3">
      <c r="A67" s="2">
        <v>31</v>
      </c>
      <c r="B67" s="15" t="e">
        <f t="shared" si="2"/>
        <v>#NUM!</v>
      </c>
      <c r="C67" s="15" t="e">
        <f t="shared" si="7"/>
        <v>#NUM!</v>
      </c>
      <c r="D67" s="15" t="e">
        <f t="shared" si="4"/>
        <v>#NUM!</v>
      </c>
      <c r="E67" s="16" t="e">
        <f t="shared" si="5"/>
        <v>#NUM!</v>
      </c>
    </row>
    <row r="68" spans="1:5" x14ac:dyDescent="0.3">
      <c r="A68" s="2">
        <v>32</v>
      </c>
      <c r="B68" s="15" t="e">
        <f t="shared" si="2"/>
        <v>#NUM!</v>
      </c>
      <c r="C68" s="15" t="e">
        <f t="shared" si="7"/>
        <v>#NUM!</v>
      </c>
      <c r="D68" s="15" t="e">
        <f t="shared" si="4"/>
        <v>#NUM!</v>
      </c>
      <c r="E68" s="16" t="e">
        <f t="shared" si="5"/>
        <v>#NUM!</v>
      </c>
    </row>
    <row r="69" spans="1:5" x14ac:dyDescent="0.3">
      <c r="A69" s="2">
        <v>33</v>
      </c>
      <c r="B69" s="15" t="e">
        <f t="shared" si="2"/>
        <v>#NUM!</v>
      </c>
      <c r="C69" s="15" t="e">
        <f t="shared" si="7"/>
        <v>#NUM!</v>
      </c>
      <c r="D69" s="15" t="e">
        <f t="shared" si="4"/>
        <v>#NUM!</v>
      </c>
      <c r="E69" s="16" t="e">
        <f t="shared" si="5"/>
        <v>#NUM!</v>
      </c>
    </row>
    <row r="70" spans="1:5" x14ac:dyDescent="0.3">
      <c r="A70" s="2">
        <v>34</v>
      </c>
      <c r="B70" s="15" t="e">
        <f t="shared" si="2"/>
        <v>#NUM!</v>
      </c>
      <c r="C70" s="15" t="e">
        <f t="shared" si="7"/>
        <v>#NUM!</v>
      </c>
      <c r="D70" s="15" t="e">
        <f t="shared" si="4"/>
        <v>#NUM!</v>
      </c>
      <c r="E70" s="16" t="e">
        <f t="shared" si="5"/>
        <v>#NUM!</v>
      </c>
    </row>
    <row r="71" spans="1:5" x14ac:dyDescent="0.3">
      <c r="A71" s="2">
        <v>35</v>
      </c>
      <c r="B71" s="15" t="e">
        <f t="shared" si="2"/>
        <v>#NUM!</v>
      </c>
      <c r="C71" s="15" t="e">
        <f t="shared" si="7"/>
        <v>#NUM!</v>
      </c>
      <c r="D71" s="15" t="e">
        <f t="shared" si="4"/>
        <v>#NUM!</v>
      </c>
      <c r="E71" s="16" t="e">
        <f t="shared" si="5"/>
        <v>#NUM!</v>
      </c>
    </row>
    <row r="72" spans="1:5" x14ac:dyDescent="0.3">
      <c r="A72" s="2">
        <v>36</v>
      </c>
      <c r="B72" s="15" t="e">
        <f t="shared" si="2"/>
        <v>#NUM!</v>
      </c>
      <c r="C72" s="15" t="e">
        <f t="shared" si="7"/>
        <v>#NUM!</v>
      </c>
      <c r="D72" s="15" t="e">
        <f t="shared" si="4"/>
        <v>#NUM!</v>
      </c>
      <c r="E72" s="16" t="e">
        <f t="shared" si="5"/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4.4" x14ac:dyDescent="0.3"/>
  <sheetData>
    <row r="1" spans="1:2" x14ac:dyDescent="0.3">
      <c r="A1" t="s">
        <v>49</v>
      </c>
      <c r="B1" t="s">
        <v>50</v>
      </c>
    </row>
    <row r="2" spans="1:2" x14ac:dyDescent="0.3">
      <c r="A2" s="6">
        <v>50</v>
      </c>
      <c r="B2" s="2">
        <v>3</v>
      </c>
    </row>
    <row r="3" spans="1:2" x14ac:dyDescent="0.3">
      <c r="A3" s="6">
        <v>10</v>
      </c>
      <c r="B3" s="2">
        <v>5</v>
      </c>
    </row>
    <row r="4" spans="1:2" x14ac:dyDescent="0.3">
      <c r="A4" s="6">
        <v>15</v>
      </c>
      <c r="B4" s="2">
        <v>8</v>
      </c>
    </row>
    <row r="5" spans="1:2" x14ac:dyDescent="0.3">
      <c r="A5" s="6">
        <v>9</v>
      </c>
      <c r="B5" s="2">
        <v>25</v>
      </c>
    </row>
    <row r="7" spans="1:2" x14ac:dyDescent="0.3">
      <c r="A7" s="7" t="s">
        <v>65</v>
      </c>
      <c r="B7" s="13">
        <f>SUMPRODUCT(A2:A5,B2:B5)</f>
        <v>545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5" sqref="G5"/>
    </sheetView>
  </sheetViews>
  <sheetFormatPr baseColWidth="10" defaultRowHeight="14.4" x14ac:dyDescent="0.3"/>
  <cols>
    <col min="1" max="1" width="7.88671875" bestFit="1" customWidth="1"/>
    <col min="2" max="2" width="7.44140625" bestFit="1" customWidth="1"/>
    <col min="3" max="3" width="7.109375" bestFit="1" customWidth="1"/>
    <col min="4" max="5" width="9.5546875" bestFit="1" customWidth="1"/>
    <col min="6" max="6" width="10.5546875" bestFit="1" customWidth="1"/>
    <col min="7" max="7" width="40.109375" bestFit="1" customWidth="1"/>
  </cols>
  <sheetData>
    <row r="1" spans="1:7" x14ac:dyDescent="0.3">
      <c r="A1" s="14" t="s">
        <v>51</v>
      </c>
      <c r="B1" s="14" t="s">
        <v>52</v>
      </c>
      <c r="C1" s="7" t="s">
        <v>3</v>
      </c>
      <c r="D1" s="7" t="s">
        <v>53</v>
      </c>
      <c r="E1" s="7" t="s">
        <v>54</v>
      </c>
      <c r="F1" s="7" t="s">
        <v>63</v>
      </c>
      <c r="G1" s="7" t="s">
        <v>64</v>
      </c>
    </row>
    <row r="2" spans="1:7" x14ac:dyDescent="0.3">
      <c r="A2" s="2" t="s">
        <v>55</v>
      </c>
      <c r="B2" s="2" t="s">
        <v>57</v>
      </c>
      <c r="C2" s="10" t="str">
        <f>LEFT(A2,1)&amp;LEFT(B2,1)</f>
        <v>Dp</v>
      </c>
      <c r="D2" s="10" t="str">
        <f>UPPER(A2)</f>
        <v>DURAND</v>
      </c>
      <c r="E2" s="10" t="str">
        <f>LOWER(B2)</f>
        <v>paul</v>
      </c>
      <c r="F2" s="10" t="str">
        <f>PROPER(A2)</f>
        <v>Durand</v>
      </c>
      <c r="G2" s="10" t="str">
        <f>UPPER(LEFT(B2,1))&amp;LOWER(RIGHT(B2,LEN(B2)-1))</f>
        <v>Paul</v>
      </c>
    </row>
    <row r="3" spans="1:7" x14ac:dyDescent="0.3">
      <c r="A3" s="2" t="s">
        <v>56</v>
      </c>
      <c r="B3" s="2" t="s">
        <v>58</v>
      </c>
      <c r="C3" s="10" t="str">
        <f>LEFT(A3,1)&amp;LEFT(B3,1)</f>
        <v>LJ</v>
      </c>
      <c r="D3" s="10" t="str">
        <f>UPPER(A3)</f>
        <v>LAMBERT</v>
      </c>
      <c r="E3" s="10" t="str">
        <f>LOWER(B3)</f>
        <v>jacques</v>
      </c>
      <c r="F3" s="10" t="str">
        <f>PROPER(A3)</f>
        <v>Lambert</v>
      </c>
      <c r="G3" s="10" t="str">
        <f>UPPER(LEFT(B3,1))&amp;LOWER(RIGHT(B3,LEN(B3)-1))</f>
        <v>Jacques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1" sqref="D11"/>
    </sheetView>
  </sheetViews>
  <sheetFormatPr baseColWidth="10" defaultRowHeight="14.4" x14ac:dyDescent="0.3"/>
  <cols>
    <col min="1" max="1" width="9.21875" bestFit="1" customWidth="1"/>
    <col min="2" max="2" width="8.21875" bestFit="1" customWidth="1"/>
    <col min="3" max="3" width="25.88671875" customWidth="1"/>
    <col min="5" max="5" width="50.44140625" customWidth="1"/>
    <col min="6" max="6" width="51.77734375" customWidth="1"/>
  </cols>
  <sheetData>
    <row r="1" spans="1:5" x14ac:dyDescent="0.3">
      <c r="A1" s="24" t="s">
        <v>67</v>
      </c>
      <c r="B1" s="24" t="s">
        <v>68</v>
      </c>
      <c r="C1" s="24" t="s">
        <v>66</v>
      </c>
    </row>
    <row r="2" spans="1:5" x14ac:dyDescent="0.3">
      <c r="A2" s="25" t="s">
        <v>69</v>
      </c>
      <c r="B2" s="25">
        <v>1</v>
      </c>
      <c r="C2" s="25">
        <v>5</v>
      </c>
    </row>
    <row r="3" spans="1:5" x14ac:dyDescent="0.3">
      <c r="A3" s="25" t="s">
        <v>69</v>
      </c>
      <c r="B3" s="25">
        <v>2</v>
      </c>
      <c r="C3" s="25">
        <v>4</v>
      </c>
    </row>
    <row r="4" spans="1:5" x14ac:dyDescent="0.3">
      <c r="A4" s="25" t="s">
        <v>70</v>
      </c>
      <c r="B4" s="25">
        <v>1</v>
      </c>
      <c r="C4" s="25">
        <v>15</v>
      </c>
    </row>
    <row r="5" spans="1:5" x14ac:dyDescent="0.3">
      <c r="A5" s="25" t="s">
        <v>70</v>
      </c>
      <c r="B5" s="25">
        <v>2</v>
      </c>
      <c r="C5" s="25">
        <v>3</v>
      </c>
    </row>
    <row r="6" spans="1:5" x14ac:dyDescent="0.3">
      <c r="A6" s="25" t="s">
        <v>71</v>
      </c>
      <c r="B6" s="25">
        <v>1</v>
      </c>
      <c r="C6" s="25">
        <v>22</v>
      </c>
    </row>
    <row r="7" spans="1:5" x14ac:dyDescent="0.3">
      <c r="A7" s="25" t="s">
        <v>71</v>
      </c>
      <c r="B7" s="25">
        <v>2</v>
      </c>
      <c r="C7" s="25">
        <v>12</v>
      </c>
    </row>
    <row r="8" spans="1:5" x14ac:dyDescent="0.3">
      <c r="A8" s="25" t="s">
        <v>72</v>
      </c>
      <c r="B8" s="25">
        <v>1</v>
      </c>
      <c r="C8" s="25">
        <v>10</v>
      </c>
    </row>
    <row r="9" spans="1:5" x14ac:dyDescent="0.3">
      <c r="A9" s="25" t="s">
        <v>72</v>
      </c>
      <c r="B9" s="25">
        <v>2</v>
      </c>
      <c r="C9" s="25">
        <v>33</v>
      </c>
    </row>
    <row r="10" spans="1:5" x14ac:dyDescent="0.3">
      <c r="C10" s="22" t="s">
        <v>73</v>
      </c>
      <c r="D10" s="22" t="s">
        <v>75</v>
      </c>
      <c r="E10" s="22" t="s">
        <v>74</v>
      </c>
    </row>
    <row r="11" spans="1:5" ht="28.8" x14ac:dyDescent="0.3">
      <c r="C11" s="23" t="s">
        <v>78</v>
      </c>
      <c r="D11" s="21">
        <f>SUMIFS(C2:C9,A2:A9,"=A*",B2:B9,1)</f>
        <v>15</v>
      </c>
      <c r="E11" s="21" t="s">
        <v>76</v>
      </c>
    </row>
    <row r="12" spans="1:5" ht="28.8" x14ac:dyDescent="0.3">
      <c r="C12" s="23" t="s">
        <v>79</v>
      </c>
      <c r="D12">
        <f>SUMIFS(C2:C9,A2:A9,"&lt;&gt;Bananes",B2:B9,1)</f>
        <v>30</v>
      </c>
      <c r="E12" s="2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FonctionsDiverses</vt:lpstr>
      <vt:lpstr>SommeProd</vt:lpstr>
      <vt:lpstr>Chaines</vt:lpstr>
      <vt:lpstr>Somme.si.ens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2013-10-15T12:17:56Z</dcterms:created>
  <dcterms:modified xsi:type="dcterms:W3CDTF">2019-05-03T16:39:14Z</dcterms:modified>
</cp:coreProperties>
</file>