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96" windowWidth="8388" windowHeight="3720" activeTab="1"/>
  </bookViews>
  <sheets>
    <sheet name="MoisAnnee" sheetId="1" r:id="rId1"/>
    <sheet name="CriteresAvance" sheetId="8" r:id="rId2"/>
    <sheet name="TableauCroise" sheetId="4" r:id="rId3"/>
    <sheet name="VAN" sheetId="2" r:id="rId4"/>
    <sheet name="TRI" sheetId="3" r:id="rId5"/>
    <sheet name="VPM" sheetId="5" r:id="rId6"/>
    <sheet name="VPMexemple" sheetId="6" r:id="rId7"/>
    <sheet name="ECARTTYPE" sheetId="7" r:id="rId8"/>
  </sheets>
  <definedNames>
    <definedName name="_xlnm._FilterDatabase" localSheetId="0" hidden="1">MoisAnnee!$A$1:$G$142</definedName>
  </definedNames>
  <calcPr calcId="145621"/>
  <pivotCaches>
    <pivotCache cacheId="1" r:id="rId9"/>
  </pivotCaches>
</workbook>
</file>

<file path=xl/calcChain.xml><?xml version="1.0" encoding="utf-8"?>
<calcChain xmlns="http://schemas.openxmlformats.org/spreadsheetml/2006/main">
  <c r="B143" i="1" l="1"/>
  <c r="B123" i="1"/>
  <c r="B102" i="1"/>
  <c r="B82" i="1"/>
  <c r="B61" i="1"/>
  <c r="B41" i="1"/>
  <c r="B21" i="1"/>
  <c r="B144" i="1" l="1"/>
  <c r="E2" i="7"/>
  <c r="C12" i="6"/>
  <c r="H14" i="2"/>
  <c r="H15" i="2"/>
  <c r="H13" i="2"/>
  <c r="H18" i="2"/>
  <c r="H16" i="2" l="1"/>
  <c r="C18" i="2" l="1"/>
  <c r="C19" i="2"/>
  <c r="C13" i="2"/>
  <c r="C14" i="2"/>
  <c r="C15" i="2"/>
  <c r="C16" i="2"/>
  <c r="C17" i="2"/>
  <c r="C12" i="2"/>
  <c r="B4" i="3"/>
  <c r="B5" i="3"/>
  <c r="B6" i="3"/>
  <c r="B7" i="3"/>
  <c r="C9" i="3" s="1"/>
  <c r="B5" i="2"/>
  <c r="B3" i="3"/>
  <c r="F12" i="7" l="1"/>
  <c r="F11" i="7"/>
  <c r="F10" i="7"/>
  <c r="F9" i="7"/>
  <c r="E4" i="7"/>
  <c r="F4" i="7"/>
  <c r="E5" i="7"/>
  <c r="F5" i="7"/>
  <c r="E6" i="7"/>
  <c r="F6" i="7"/>
  <c r="E7" i="7"/>
  <c r="F7" i="7"/>
  <c r="E8" i="7"/>
  <c r="F8" i="7"/>
  <c r="E3" i="7"/>
  <c r="F3" i="7"/>
  <c r="C12" i="7" l="1"/>
  <c r="B12" i="7"/>
  <c r="C11" i="7"/>
  <c r="B11" i="7"/>
  <c r="C10" i="7"/>
  <c r="B10" i="7"/>
  <c r="C9" i="6" l="1"/>
  <c r="C10" i="6" s="1"/>
  <c r="C11" i="6" s="1"/>
  <c r="E103" i="1"/>
  <c r="E2" i="1"/>
  <c r="E42" i="1"/>
  <c r="E83" i="1"/>
  <c r="E124" i="1"/>
  <c r="E22" i="1"/>
  <c r="E63" i="1"/>
  <c r="E104" i="1"/>
  <c r="E3" i="1"/>
  <c r="E43" i="1"/>
  <c r="E84" i="1"/>
  <c r="E125" i="1"/>
  <c r="E23" i="1"/>
  <c r="E64" i="1"/>
  <c r="E105" i="1"/>
  <c r="E4" i="1"/>
  <c r="E44" i="1"/>
  <c r="E85" i="1"/>
  <c r="E126" i="1"/>
  <c r="E24" i="1"/>
  <c r="E65" i="1"/>
  <c r="E106" i="1"/>
  <c r="E5" i="1"/>
  <c r="E45" i="1"/>
  <c r="E86" i="1"/>
  <c r="E127" i="1"/>
  <c r="E25" i="1"/>
  <c r="E66" i="1"/>
  <c r="E107" i="1"/>
  <c r="E6" i="1"/>
  <c r="E46" i="1"/>
  <c r="E87" i="1"/>
  <c r="E128" i="1"/>
  <c r="E26" i="1"/>
  <c r="E67" i="1"/>
  <c r="E108" i="1"/>
  <c r="E7" i="1"/>
  <c r="E47" i="1"/>
  <c r="E88" i="1"/>
  <c r="E129" i="1"/>
  <c r="E27" i="1"/>
  <c r="E68" i="1"/>
  <c r="E109" i="1"/>
  <c r="E8" i="1"/>
  <c r="E48" i="1"/>
  <c r="E89" i="1"/>
  <c r="E130" i="1"/>
  <c r="E28" i="1"/>
  <c r="E69" i="1"/>
  <c r="E110" i="1"/>
  <c r="E9" i="1"/>
  <c r="E49" i="1"/>
  <c r="E90" i="1"/>
  <c r="E131" i="1"/>
  <c r="E29" i="1"/>
  <c r="E70" i="1"/>
  <c r="E111" i="1"/>
  <c r="E10" i="1"/>
  <c r="E50" i="1"/>
  <c r="E91" i="1"/>
  <c r="E132" i="1"/>
  <c r="E30" i="1"/>
  <c r="E71" i="1"/>
  <c r="E112" i="1"/>
  <c r="E11" i="1"/>
  <c r="E51" i="1"/>
  <c r="E92" i="1"/>
  <c r="E133" i="1"/>
  <c r="E31" i="1"/>
  <c r="E72" i="1"/>
  <c r="E113" i="1"/>
  <c r="E12" i="1"/>
  <c r="E52" i="1"/>
  <c r="E93" i="1"/>
  <c r="E134" i="1"/>
  <c r="E32" i="1"/>
  <c r="E73" i="1"/>
  <c r="E114" i="1"/>
  <c r="E13" i="1"/>
  <c r="E53" i="1"/>
  <c r="E94" i="1"/>
  <c r="E135" i="1"/>
  <c r="E33" i="1"/>
  <c r="E74" i="1"/>
  <c r="E115" i="1"/>
  <c r="E14" i="1"/>
  <c r="E54" i="1"/>
  <c r="E95" i="1"/>
  <c r="E136" i="1"/>
  <c r="E34" i="1"/>
  <c r="E75" i="1"/>
  <c r="E116" i="1"/>
  <c r="E15" i="1"/>
  <c r="E55" i="1"/>
  <c r="E96" i="1"/>
  <c r="E137" i="1"/>
  <c r="E35" i="1"/>
  <c r="E76" i="1"/>
  <c r="E117" i="1"/>
  <c r="E16" i="1"/>
  <c r="E56" i="1"/>
  <c r="E97" i="1"/>
  <c r="E138" i="1"/>
  <c r="E36" i="1"/>
  <c r="E77" i="1"/>
  <c r="E118" i="1"/>
  <c r="E17" i="1"/>
  <c r="E57" i="1"/>
  <c r="E98" i="1"/>
  <c r="E139" i="1"/>
  <c r="E37" i="1"/>
  <c r="E78" i="1"/>
  <c r="E119" i="1"/>
  <c r="E18" i="1"/>
  <c r="E58" i="1"/>
  <c r="E99" i="1"/>
  <c r="E140" i="1"/>
  <c r="E38" i="1"/>
  <c r="E79" i="1"/>
  <c r="E120" i="1"/>
  <c r="E19" i="1"/>
  <c r="E59" i="1"/>
  <c r="E100" i="1"/>
  <c r="E141" i="1"/>
  <c r="E39" i="1"/>
  <c r="E80" i="1"/>
  <c r="E121" i="1"/>
  <c r="E20" i="1"/>
  <c r="E60" i="1"/>
  <c r="E101" i="1"/>
  <c r="E142" i="1"/>
  <c r="E40" i="1"/>
  <c r="E81" i="1"/>
  <c r="E122" i="1"/>
  <c r="E62" i="1"/>
  <c r="D122" i="1"/>
  <c r="F122" i="1" s="1"/>
  <c r="D103" i="1"/>
  <c r="F103" i="1" s="1"/>
  <c r="D2" i="1"/>
  <c r="F2" i="1" s="1"/>
  <c r="D42" i="1"/>
  <c r="F42" i="1" s="1"/>
  <c r="D83" i="1"/>
  <c r="F83" i="1" s="1"/>
  <c r="D124" i="1"/>
  <c r="F124" i="1" s="1"/>
  <c r="D22" i="1"/>
  <c r="F22" i="1" s="1"/>
  <c r="D63" i="1"/>
  <c r="F63" i="1" s="1"/>
  <c r="D104" i="1"/>
  <c r="F104" i="1" s="1"/>
  <c r="D3" i="1"/>
  <c r="F3" i="1" s="1"/>
  <c r="D43" i="1"/>
  <c r="F43" i="1" s="1"/>
  <c r="D84" i="1"/>
  <c r="F84" i="1" s="1"/>
  <c r="D125" i="1"/>
  <c r="F125" i="1" s="1"/>
  <c r="D23" i="1"/>
  <c r="F23" i="1" s="1"/>
  <c r="D64" i="1"/>
  <c r="F64" i="1" s="1"/>
  <c r="D105" i="1"/>
  <c r="F105" i="1" s="1"/>
  <c r="D4" i="1"/>
  <c r="F4" i="1" s="1"/>
  <c r="D44" i="1"/>
  <c r="F44" i="1" s="1"/>
  <c r="D85" i="1"/>
  <c r="F85" i="1" s="1"/>
  <c r="D126" i="1"/>
  <c r="F126" i="1" s="1"/>
  <c r="D24" i="1"/>
  <c r="F24" i="1" s="1"/>
  <c r="D65" i="1"/>
  <c r="F65" i="1" s="1"/>
  <c r="D106" i="1"/>
  <c r="F106" i="1" s="1"/>
  <c r="D5" i="1"/>
  <c r="F5" i="1" s="1"/>
  <c r="D45" i="1"/>
  <c r="F45" i="1" s="1"/>
  <c r="D86" i="1"/>
  <c r="F86" i="1" s="1"/>
  <c r="D127" i="1"/>
  <c r="F127" i="1" s="1"/>
  <c r="D25" i="1"/>
  <c r="F25" i="1" s="1"/>
  <c r="D66" i="1"/>
  <c r="F66" i="1" s="1"/>
  <c r="D107" i="1"/>
  <c r="F107" i="1" s="1"/>
  <c r="D6" i="1"/>
  <c r="F6" i="1" s="1"/>
  <c r="D46" i="1"/>
  <c r="F46" i="1" s="1"/>
  <c r="D87" i="1"/>
  <c r="F87" i="1" s="1"/>
  <c r="D128" i="1"/>
  <c r="F128" i="1" s="1"/>
  <c r="D26" i="1"/>
  <c r="F26" i="1" s="1"/>
  <c r="D67" i="1"/>
  <c r="F67" i="1" s="1"/>
  <c r="D108" i="1"/>
  <c r="F108" i="1" s="1"/>
  <c r="D7" i="1"/>
  <c r="F7" i="1" s="1"/>
  <c r="D47" i="1"/>
  <c r="F47" i="1" s="1"/>
  <c r="D88" i="1"/>
  <c r="F88" i="1" s="1"/>
  <c r="D129" i="1"/>
  <c r="F129" i="1" s="1"/>
  <c r="D27" i="1"/>
  <c r="F27" i="1" s="1"/>
  <c r="D68" i="1"/>
  <c r="F68" i="1" s="1"/>
  <c r="D109" i="1"/>
  <c r="F109" i="1" s="1"/>
  <c r="D8" i="1"/>
  <c r="F8" i="1" s="1"/>
  <c r="D48" i="1"/>
  <c r="F48" i="1" s="1"/>
  <c r="D89" i="1"/>
  <c r="F89" i="1" s="1"/>
  <c r="D130" i="1"/>
  <c r="F130" i="1" s="1"/>
  <c r="D28" i="1"/>
  <c r="F28" i="1" s="1"/>
  <c r="D69" i="1"/>
  <c r="F69" i="1" s="1"/>
  <c r="D110" i="1"/>
  <c r="F110" i="1" s="1"/>
  <c r="D9" i="1"/>
  <c r="F9" i="1" s="1"/>
  <c r="D49" i="1"/>
  <c r="F49" i="1" s="1"/>
  <c r="D90" i="1"/>
  <c r="F90" i="1" s="1"/>
  <c r="D131" i="1"/>
  <c r="F131" i="1" s="1"/>
  <c r="D29" i="1"/>
  <c r="F29" i="1" s="1"/>
  <c r="D70" i="1"/>
  <c r="F70" i="1" s="1"/>
  <c r="D111" i="1"/>
  <c r="F111" i="1" s="1"/>
  <c r="D10" i="1"/>
  <c r="F10" i="1" s="1"/>
  <c r="D50" i="1"/>
  <c r="F50" i="1" s="1"/>
  <c r="D91" i="1"/>
  <c r="F91" i="1" s="1"/>
  <c r="D132" i="1"/>
  <c r="F132" i="1" s="1"/>
  <c r="D30" i="1"/>
  <c r="F30" i="1" s="1"/>
  <c r="D71" i="1"/>
  <c r="F71" i="1" s="1"/>
  <c r="D112" i="1"/>
  <c r="F112" i="1" s="1"/>
  <c r="D11" i="1"/>
  <c r="F11" i="1" s="1"/>
  <c r="D51" i="1"/>
  <c r="F51" i="1" s="1"/>
  <c r="D92" i="1"/>
  <c r="F92" i="1" s="1"/>
  <c r="D133" i="1"/>
  <c r="F133" i="1" s="1"/>
  <c r="D31" i="1"/>
  <c r="F31" i="1" s="1"/>
  <c r="D72" i="1"/>
  <c r="F72" i="1" s="1"/>
  <c r="D113" i="1"/>
  <c r="F113" i="1" s="1"/>
  <c r="D12" i="1"/>
  <c r="F12" i="1" s="1"/>
  <c r="D52" i="1"/>
  <c r="F52" i="1" s="1"/>
  <c r="D93" i="1"/>
  <c r="F93" i="1" s="1"/>
  <c r="D134" i="1"/>
  <c r="F134" i="1" s="1"/>
  <c r="D32" i="1"/>
  <c r="F32" i="1" s="1"/>
  <c r="D73" i="1"/>
  <c r="F73" i="1" s="1"/>
  <c r="D114" i="1"/>
  <c r="F114" i="1" s="1"/>
  <c r="D13" i="1"/>
  <c r="F13" i="1" s="1"/>
  <c r="D53" i="1"/>
  <c r="F53" i="1" s="1"/>
  <c r="D94" i="1"/>
  <c r="F94" i="1" s="1"/>
  <c r="D135" i="1"/>
  <c r="F135" i="1" s="1"/>
  <c r="D33" i="1"/>
  <c r="F33" i="1" s="1"/>
  <c r="D74" i="1"/>
  <c r="F74" i="1" s="1"/>
  <c r="D115" i="1"/>
  <c r="F115" i="1" s="1"/>
  <c r="D14" i="1"/>
  <c r="F14" i="1" s="1"/>
  <c r="D54" i="1"/>
  <c r="F54" i="1" s="1"/>
  <c r="D95" i="1"/>
  <c r="F95" i="1" s="1"/>
  <c r="D136" i="1"/>
  <c r="F136" i="1" s="1"/>
  <c r="D34" i="1"/>
  <c r="F34" i="1" s="1"/>
  <c r="D75" i="1"/>
  <c r="F75" i="1" s="1"/>
  <c r="D116" i="1"/>
  <c r="F116" i="1" s="1"/>
  <c r="D15" i="1"/>
  <c r="F15" i="1" s="1"/>
  <c r="D55" i="1"/>
  <c r="F55" i="1" s="1"/>
  <c r="D96" i="1"/>
  <c r="F96" i="1" s="1"/>
  <c r="D137" i="1"/>
  <c r="F137" i="1" s="1"/>
  <c r="D35" i="1"/>
  <c r="F35" i="1" s="1"/>
  <c r="D76" i="1"/>
  <c r="F76" i="1" s="1"/>
  <c r="D117" i="1"/>
  <c r="F117" i="1" s="1"/>
  <c r="D16" i="1"/>
  <c r="F16" i="1" s="1"/>
  <c r="D56" i="1"/>
  <c r="F56" i="1" s="1"/>
  <c r="D97" i="1"/>
  <c r="F97" i="1" s="1"/>
  <c r="D138" i="1"/>
  <c r="F138" i="1" s="1"/>
  <c r="D36" i="1"/>
  <c r="F36" i="1" s="1"/>
  <c r="D77" i="1"/>
  <c r="F77" i="1" s="1"/>
  <c r="D118" i="1"/>
  <c r="F118" i="1" s="1"/>
  <c r="D17" i="1"/>
  <c r="F17" i="1" s="1"/>
  <c r="D57" i="1"/>
  <c r="F57" i="1" s="1"/>
  <c r="D98" i="1"/>
  <c r="F98" i="1" s="1"/>
  <c r="D139" i="1"/>
  <c r="F139" i="1" s="1"/>
  <c r="D37" i="1"/>
  <c r="F37" i="1" s="1"/>
  <c r="D78" i="1"/>
  <c r="F78" i="1" s="1"/>
  <c r="D119" i="1"/>
  <c r="F119" i="1" s="1"/>
  <c r="D18" i="1"/>
  <c r="F18" i="1" s="1"/>
  <c r="D58" i="1"/>
  <c r="F58" i="1" s="1"/>
  <c r="D99" i="1"/>
  <c r="F99" i="1" s="1"/>
  <c r="D140" i="1"/>
  <c r="F140" i="1" s="1"/>
  <c r="D38" i="1"/>
  <c r="F38" i="1" s="1"/>
  <c r="D79" i="1"/>
  <c r="F79" i="1" s="1"/>
  <c r="D120" i="1"/>
  <c r="F120" i="1" s="1"/>
  <c r="D19" i="1"/>
  <c r="F19" i="1" s="1"/>
  <c r="D59" i="1"/>
  <c r="F59" i="1" s="1"/>
  <c r="D100" i="1"/>
  <c r="F100" i="1" s="1"/>
  <c r="D141" i="1"/>
  <c r="F141" i="1" s="1"/>
  <c r="D39" i="1"/>
  <c r="F39" i="1" s="1"/>
  <c r="D80" i="1"/>
  <c r="F80" i="1" s="1"/>
  <c r="D121" i="1"/>
  <c r="F121" i="1" s="1"/>
  <c r="D20" i="1"/>
  <c r="F20" i="1" s="1"/>
  <c r="D60" i="1"/>
  <c r="F60" i="1" s="1"/>
  <c r="D101" i="1"/>
  <c r="F101" i="1" s="1"/>
  <c r="D142" i="1"/>
  <c r="F142" i="1" s="1"/>
  <c r="D40" i="1"/>
  <c r="F40" i="1" s="1"/>
  <c r="D81" i="1"/>
  <c r="F81" i="1" s="1"/>
  <c r="D62" i="1"/>
  <c r="F62" i="1" s="1"/>
</calcChain>
</file>

<file path=xl/comments1.xml><?xml version="1.0" encoding="utf-8"?>
<comments xmlns="http://schemas.openxmlformats.org/spreadsheetml/2006/main">
  <authors>
    <author>ROLIN GAUTHIER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Si paiement début de mois indiquer 1, si fin de mois ou début de mois suivant indiquer 0</t>
        </r>
      </text>
    </comment>
  </commentList>
</comments>
</file>

<file path=xl/sharedStrings.xml><?xml version="1.0" encoding="utf-8"?>
<sst xmlns="http://schemas.openxmlformats.org/spreadsheetml/2006/main" count="109" uniqueCount="93">
  <si>
    <t>no fact</t>
  </si>
  <si>
    <t>montant</t>
  </si>
  <si>
    <t>datefact</t>
  </si>
  <si>
    <t>moisfact</t>
  </si>
  <si>
    <t>Total général</t>
  </si>
  <si>
    <t>Somme de montant</t>
  </si>
  <si>
    <t>jourfact</t>
  </si>
  <si>
    <t>VPM</t>
  </si>
  <si>
    <t>La fonction VPM calcule les montants pour chaque échéance de paiement</t>
  </si>
  <si>
    <r>
      <t>La syntaxe de la fonction VPM est la suivante: =VPM(</t>
    </r>
    <r>
      <rPr>
        <b/>
        <sz val="11"/>
        <color rgb="FF008000"/>
        <rFont val="Calibri"/>
        <family val="2"/>
        <scheme val="minor"/>
      </rPr>
      <t>taux</t>
    </r>
    <r>
      <rPr>
        <b/>
        <sz val="11"/>
        <color theme="1"/>
        <rFont val="Calibri"/>
        <family val="2"/>
        <scheme val="minor"/>
      </rPr>
      <t>;</t>
    </r>
    <r>
      <rPr>
        <b/>
        <sz val="11"/>
        <color rgb="FFFF0000"/>
        <rFont val="Calibri"/>
        <family val="2"/>
        <scheme val="minor"/>
      </rPr>
      <t>npm</t>
    </r>
    <r>
      <rPr>
        <b/>
        <sz val="11"/>
        <color theme="1"/>
        <rFont val="Calibri"/>
        <family val="2"/>
        <scheme val="minor"/>
      </rPr>
      <t>;</t>
    </r>
    <r>
      <rPr>
        <b/>
        <sz val="11"/>
        <color rgb="FF800080"/>
        <rFont val="Calibri"/>
        <family val="2"/>
        <scheme val="minor"/>
      </rPr>
      <t>va</t>
    </r>
    <r>
      <rPr>
        <b/>
        <sz val="11"/>
        <color theme="1"/>
        <rFont val="Calibri"/>
        <family val="2"/>
        <scheme val="minor"/>
      </rPr>
      <t>;</t>
    </r>
    <r>
      <rPr>
        <b/>
        <sz val="11"/>
        <color rgb="FF0070C0"/>
        <rFont val="Calibri"/>
        <family val="2"/>
        <scheme val="minor"/>
      </rPr>
      <t>vc</t>
    </r>
    <r>
      <rPr>
        <b/>
        <sz val="11"/>
        <color theme="1"/>
        <rFont val="Calibri"/>
        <family val="2"/>
        <scheme val="minor"/>
      </rPr>
      <t>;</t>
    </r>
    <r>
      <rPr>
        <b/>
        <sz val="11"/>
        <color rgb="FF808080"/>
        <rFont val="Calibri"/>
        <family val="2"/>
        <scheme val="minor"/>
      </rPr>
      <t>type</t>
    </r>
    <r>
      <rPr>
        <b/>
        <sz val="11"/>
        <color theme="1"/>
        <rFont val="Calibri"/>
        <family val="2"/>
        <scheme val="minor"/>
      </rPr>
      <t>)</t>
    </r>
  </si>
  <si>
    <t>taux</t>
  </si>
  <si>
    <t>Taux d'intérêt annuel</t>
  </si>
  <si>
    <t>npm</t>
  </si>
  <si>
    <t>Durée du remboursement en mois</t>
  </si>
  <si>
    <t>va</t>
  </si>
  <si>
    <t>Valeur actuelle (montant du placement ou montant d'un prêt)</t>
  </si>
  <si>
    <t>vc</t>
  </si>
  <si>
    <t>Valeur capitalisée facultative, c'est à dire la valeur future (si omise la valeur est = 0)</t>
  </si>
  <si>
    <t>type</t>
  </si>
  <si>
    <t>Valeur facultative qui représente l'échéancier paiement au début de la période = 1 ou à la fin de la période = 0, peut être omis</t>
  </si>
  <si>
    <t>Exemple</t>
  </si>
  <si>
    <t>Quel est le montant des mensualités pour un prêt de 10000 € remboursable en 12 mois avec un taux d'intérêts annuel de 6.75% ?</t>
  </si>
  <si>
    <t>Montant emprunté</t>
  </si>
  <si>
    <t>Durée en mois</t>
  </si>
  <si>
    <t>Valeur capitalisée voulue</t>
  </si>
  <si>
    <t>Fin ou début de mois</t>
  </si>
  <si>
    <t>Mensualités</t>
  </si>
  <si>
    <t>Coût du prêt</t>
  </si>
  <si>
    <t>Précédent</t>
  </si>
  <si>
    <t>Revenu durant la 1ére année</t>
  </si>
  <si>
    <t>revenu durant la 3ème année</t>
  </si>
  <si>
    <t>revenu durant la 4ème année</t>
  </si>
  <si>
    <t>revenu durant la 5ème année</t>
  </si>
  <si>
    <t>Série 2</t>
  </si>
  <si>
    <t>Série 1</t>
  </si>
  <si>
    <t>Ecart-type</t>
  </si>
  <si>
    <t>Moyenne</t>
  </si>
  <si>
    <t>Variance</t>
  </si>
  <si>
    <t>somme des carrés des écarts à la moyenne/nb</t>
  </si>
  <si>
    <t>racine carrée de la variance</t>
  </si>
  <si>
    <t>revenu durant la 2ème année</t>
  </si>
  <si>
    <t>Jour semaine</t>
  </si>
  <si>
    <t>Mois de l'année</t>
  </si>
  <si>
    <t>nb valeurs dans la série</t>
  </si>
  <si>
    <t>contrôle du calcul pour la série 2</t>
  </si>
  <si>
    <t>Année 1</t>
  </si>
  <si>
    <t>Année 2</t>
  </si>
  <si>
    <t>Année 3</t>
  </si>
  <si>
    <t>Année 4</t>
  </si>
  <si>
    <t>Année 5</t>
  </si>
  <si>
    <t>http://fr.wikipedia.org/wiki/Taux_de_rentabilit%C3%A9_interne</t>
  </si>
  <si>
    <t>Projet d'investissement</t>
  </si>
  <si>
    <t>flux de trésorerie</t>
  </si>
  <si>
    <t>Valeur actuelle nette</t>
  </si>
  <si>
    <t>http://fr.wikipedia.org/wiki/Valeur_actuelle_nette</t>
  </si>
  <si>
    <t>Année 6</t>
  </si>
  <si>
    <t>Année 7</t>
  </si>
  <si>
    <t>Année 8</t>
  </si>
  <si>
    <t xml:space="preserve">flux </t>
  </si>
  <si>
    <t>VAN</t>
  </si>
  <si>
    <t>somme des carrés des écarts</t>
  </si>
  <si>
    <t>http://www.excel-online.net/Fonctions_finance.html</t>
  </si>
  <si>
    <t>Taux d'escompte</t>
  </si>
  <si>
    <t>ligne d'entête</t>
  </si>
  <si>
    <t>lignes de données</t>
  </si>
  <si>
    <t>""</t>
  </si>
  <si>
    <t>semestre</t>
  </si>
  <si>
    <t>Investissement initial</t>
  </si>
  <si>
    <t xml:space="preserve">taux d'actualisation </t>
  </si>
  <si>
    <t>investissement</t>
  </si>
  <si>
    <t>année1</t>
  </si>
  <si>
    <t>année2</t>
  </si>
  <si>
    <t>année3</t>
  </si>
  <si>
    <t>Flux actualisés</t>
  </si>
  <si>
    <t>Taux d'actualisation</t>
  </si>
  <si>
    <t>TRI après chaque période</t>
  </si>
  <si>
    <t>VAN après l'année 5</t>
  </si>
  <si>
    <t>Taux de Rentabilité Interne et Valeur Actuelle Nette</t>
  </si>
  <si>
    <t>Montant total dû</t>
  </si>
  <si>
    <t>carré de l'écart</t>
  </si>
  <si>
    <t>&gt;1000</t>
  </si>
  <si>
    <t>&gt;6</t>
  </si>
  <si>
    <t>montant &gt; 1000 ET moisfact = 6 ET semestre = 2</t>
  </si>
  <si>
    <t>OU</t>
  </si>
  <si>
    <t>moisfact &gt; 6 ET jourfact = 5</t>
  </si>
  <si>
    <t>Total 1</t>
  </si>
  <si>
    <t>Total 2</t>
  </si>
  <si>
    <t>Total 3</t>
  </si>
  <si>
    <t>Total 4</t>
  </si>
  <si>
    <t>Total 5</t>
  </si>
  <si>
    <t>Total 6</t>
  </si>
  <si>
    <t>Total 7</t>
  </si>
  <si>
    <t>Signification des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</si>
</sst>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  <numFmt numFmtId="166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80008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808080"/>
      <name val="Calibri"/>
      <family val="2"/>
      <scheme val="minor"/>
    </font>
    <font>
      <b/>
      <sz val="11"/>
      <color rgb="FF80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3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9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10" fillId="0" borderId="0" xfId="2" applyAlignment="1" applyProtection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164" fontId="0" fillId="2" borderId="4" xfId="0" applyNumberFormat="1" applyFill="1" applyBorder="1"/>
    <xf numFmtId="10" fontId="0" fillId="2" borderId="5" xfId="0" applyNumberFormat="1" applyFill="1" applyBorder="1"/>
    <xf numFmtId="1" fontId="0" fillId="2" borderId="4" xfId="0" applyNumberFormat="1" applyFill="1" applyBorder="1"/>
    <xf numFmtId="0" fontId="0" fillId="2" borderId="4" xfId="0" applyFill="1" applyBorder="1"/>
    <xf numFmtId="0" fontId="2" fillId="0" borderId="1" xfId="0" applyFont="1" applyBorder="1" applyAlignment="1">
      <alignment vertical="center"/>
    </xf>
    <xf numFmtId="164" fontId="12" fillId="2" borderId="1" xfId="0" applyNumberFormat="1" applyFont="1" applyFill="1" applyBorder="1"/>
    <xf numFmtId="0" fontId="2" fillId="0" borderId="1" xfId="0" applyFont="1" applyFill="1" applyBorder="1"/>
    <xf numFmtId="164" fontId="2" fillId="2" borderId="1" xfId="0" applyNumberFormat="1" applyFont="1" applyFill="1" applyBorder="1"/>
    <xf numFmtId="165" fontId="2" fillId="2" borderId="1" xfId="1" applyNumberFormat="1" applyFont="1" applyFill="1" applyBorder="1"/>
    <xf numFmtId="8" fontId="0" fillId="0" borderId="0" xfId="0" applyNumberFormat="1"/>
    <xf numFmtId="9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4" borderId="1" xfId="0" applyFill="1" applyBorder="1"/>
    <xf numFmtId="8" fontId="0" fillId="4" borderId="1" xfId="0" applyNumberForma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0" xfId="0" applyNumberFormat="1"/>
    <xf numFmtId="0" fontId="0" fillId="3" borderId="0" xfId="0" applyFill="1" applyBorder="1" applyAlignment="1">
      <alignment horizontal="center" vertical="center"/>
    </xf>
    <xf numFmtId="0" fontId="0" fillId="0" borderId="1" xfId="0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9" fontId="0" fillId="0" borderId="6" xfId="0" applyNumberFormat="1" applyFill="1" applyBorder="1"/>
    <xf numFmtId="9" fontId="0" fillId="4" borderId="6" xfId="0" applyNumberFormat="1" applyFill="1" applyBorder="1"/>
    <xf numFmtId="0" fontId="0" fillId="5" borderId="1" xfId="0" applyFill="1" applyBorder="1"/>
    <xf numFmtId="0" fontId="2" fillId="0" borderId="1" xfId="0" applyFont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/>
    <xf numFmtId="0" fontId="2" fillId="0" borderId="0" xfId="0" applyFont="1" applyBorder="1"/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 textRotation="180" wrapText="1"/>
    </xf>
    <xf numFmtId="0" fontId="11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628651</xdr:colOff>
      <xdr:row>1</xdr:row>
      <xdr:rowOff>0</xdr:rowOff>
    </xdr:from>
    <xdr:to>
      <xdr:col>9</xdr:col>
      <xdr:colOff>361950</xdr:colOff>
      <xdr:row>11</xdr:row>
      <xdr:rowOff>69608</xdr:rowOff>
    </xdr:to>
    <xdr:pic>
      <xdr:nvPicPr>
        <xdr:cNvPr id="2" name="Image 1" descr="credit-auto-essentiel-main-331700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831" y="691515"/>
          <a:ext cx="4488180" cy="204815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i" refreshedDate="41946.933021643519" createdVersion="4" refreshedVersion="4" minRefreshableVersion="3" recordCount="135">
  <cacheSource type="worksheet">
    <worksheetSource ref="A1:F142" sheet="MoisAnnee"/>
  </cacheSource>
  <cacheFields count="6">
    <cacheField name="no fact" numFmtId="0">
      <sharedItems containsSemiMixedTypes="0" containsString="0" containsNumber="1" containsInteger="1" minValue="1" maxValue="135"/>
    </cacheField>
    <cacheField name="montant" numFmtId="0">
      <sharedItems containsSemiMixedTypes="0" containsString="0" containsNumber="1" containsInteger="1" minValue="1000" maxValue="2000"/>
    </cacheField>
    <cacheField name="datefact" numFmtId="14">
      <sharedItems containsSemiMixedTypes="0" containsNonDate="0" containsDate="1" containsString="0" minDate="2014-01-01T00:00:00" maxDate="2014-09-27T00:00:00"/>
    </cacheField>
    <cacheField name="moisfact" numFmtId="0">
      <sharedItems containsSemiMixedTypes="0" containsString="0" containsNumber="1" containsInteger="1" minValue="1" maxValue="9" count="9">
        <n v="1"/>
        <n v="2"/>
        <n v="3"/>
        <n v="4"/>
        <n v="5"/>
        <n v="6"/>
        <n v="7"/>
        <n v="8"/>
        <n v="9"/>
      </sharedItems>
    </cacheField>
    <cacheField name="jourfact" numFmtId="0">
      <sharedItems containsSemiMixedTypes="0" containsString="0" containsNumber="1" containsInteger="1" minValue="1" maxValue="7" count="7">
        <n v="4"/>
        <n v="6"/>
        <n v="1"/>
        <n v="3"/>
        <n v="5"/>
        <n v="7"/>
        <n v="2"/>
      </sharedItems>
    </cacheField>
    <cacheField name="semestre" numFmtId="0">
      <sharedItems containsSemiMixedTypes="0" containsString="0" containsNumber="1" containsInteger="1" minValue="1" maxValue="2" count="2"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n v="1"/>
    <n v="1300"/>
    <d v="2014-01-01T00:00:00"/>
    <x v="0"/>
    <x v="0"/>
    <x v="0"/>
  </r>
  <r>
    <n v="2"/>
    <n v="1800"/>
    <d v="2014-01-03T00:00:00"/>
    <x v="0"/>
    <x v="1"/>
    <x v="0"/>
  </r>
  <r>
    <n v="3"/>
    <n v="1200"/>
    <d v="2014-01-05T00:00:00"/>
    <x v="0"/>
    <x v="2"/>
    <x v="0"/>
  </r>
  <r>
    <n v="4"/>
    <n v="1400"/>
    <d v="2014-01-07T00:00:00"/>
    <x v="0"/>
    <x v="3"/>
    <x v="0"/>
  </r>
  <r>
    <n v="5"/>
    <n v="1600"/>
    <d v="2014-01-09T00:00:00"/>
    <x v="0"/>
    <x v="4"/>
    <x v="0"/>
  </r>
  <r>
    <n v="6"/>
    <n v="1600"/>
    <d v="2014-01-11T00:00:00"/>
    <x v="0"/>
    <x v="5"/>
    <x v="0"/>
  </r>
  <r>
    <n v="7"/>
    <n v="1400"/>
    <d v="2014-01-13T00:00:00"/>
    <x v="0"/>
    <x v="6"/>
    <x v="0"/>
  </r>
  <r>
    <n v="8"/>
    <n v="1800"/>
    <d v="2014-01-15T00:00:00"/>
    <x v="0"/>
    <x v="0"/>
    <x v="0"/>
  </r>
  <r>
    <n v="9"/>
    <n v="1900"/>
    <d v="2014-01-17T00:00:00"/>
    <x v="0"/>
    <x v="1"/>
    <x v="0"/>
  </r>
  <r>
    <n v="10"/>
    <n v="2000"/>
    <d v="2014-01-19T00:00:00"/>
    <x v="0"/>
    <x v="2"/>
    <x v="0"/>
  </r>
  <r>
    <n v="11"/>
    <n v="1700"/>
    <d v="2014-01-21T00:00:00"/>
    <x v="0"/>
    <x v="3"/>
    <x v="0"/>
  </r>
  <r>
    <n v="12"/>
    <n v="1600"/>
    <d v="2014-01-23T00:00:00"/>
    <x v="0"/>
    <x v="4"/>
    <x v="0"/>
  </r>
  <r>
    <n v="13"/>
    <n v="1000"/>
    <d v="2014-01-25T00:00:00"/>
    <x v="0"/>
    <x v="5"/>
    <x v="0"/>
  </r>
  <r>
    <n v="14"/>
    <n v="1100"/>
    <d v="2014-01-27T00:00:00"/>
    <x v="0"/>
    <x v="6"/>
    <x v="0"/>
  </r>
  <r>
    <n v="15"/>
    <n v="1700"/>
    <d v="2014-01-29T00:00:00"/>
    <x v="0"/>
    <x v="0"/>
    <x v="0"/>
  </r>
  <r>
    <n v="16"/>
    <n v="1100"/>
    <d v="2014-01-31T00:00:00"/>
    <x v="0"/>
    <x v="1"/>
    <x v="0"/>
  </r>
  <r>
    <n v="17"/>
    <n v="1700"/>
    <d v="2014-02-02T00:00:00"/>
    <x v="1"/>
    <x v="2"/>
    <x v="0"/>
  </r>
  <r>
    <n v="18"/>
    <n v="1400"/>
    <d v="2014-02-04T00:00:00"/>
    <x v="1"/>
    <x v="3"/>
    <x v="0"/>
  </r>
  <r>
    <n v="19"/>
    <n v="1300"/>
    <d v="2014-02-06T00:00:00"/>
    <x v="1"/>
    <x v="4"/>
    <x v="0"/>
  </r>
  <r>
    <n v="20"/>
    <n v="1200"/>
    <d v="2014-02-08T00:00:00"/>
    <x v="1"/>
    <x v="5"/>
    <x v="0"/>
  </r>
  <r>
    <n v="21"/>
    <n v="1600"/>
    <d v="2014-02-10T00:00:00"/>
    <x v="1"/>
    <x v="6"/>
    <x v="0"/>
  </r>
  <r>
    <n v="22"/>
    <n v="1700"/>
    <d v="2014-02-12T00:00:00"/>
    <x v="1"/>
    <x v="0"/>
    <x v="0"/>
  </r>
  <r>
    <n v="23"/>
    <n v="1900"/>
    <d v="2014-02-14T00:00:00"/>
    <x v="1"/>
    <x v="1"/>
    <x v="0"/>
  </r>
  <r>
    <n v="24"/>
    <n v="1100"/>
    <d v="2014-02-16T00:00:00"/>
    <x v="1"/>
    <x v="2"/>
    <x v="0"/>
  </r>
  <r>
    <n v="25"/>
    <n v="1500"/>
    <d v="2014-02-18T00:00:00"/>
    <x v="1"/>
    <x v="3"/>
    <x v="0"/>
  </r>
  <r>
    <n v="26"/>
    <n v="1000"/>
    <d v="2014-02-20T00:00:00"/>
    <x v="1"/>
    <x v="4"/>
    <x v="0"/>
  </r>
  <r>
    <n v="27"/>
    <n v="1200"/>
    <d v="2014-02-22T00:00:00"/>
    <x v="1"/>
    <x v="5"/>
    <x v="0"/>
  </r>
  <r>
    <n v="28"/>
    <n v="1600"/>
    <d v="2014-02-24T00:00:00"/>
    <x v="1"/>
    <x v="6"/>
    <x v="0"/>
  </r>
  <r>
    <n v="29"/>
    <n v="1000"/>
    <d v="2014-02-26T00:00:00"/>
    <x v="1"/>
    <x v="0"/>
    <x v="0"/>
  </r>
  <r>
    <n v="30"/>
    <n v="1900"/>
    <d v="2014-02-28T00:00:00"/>
    <x v="1"/>
    <x v="1"/>
    <x v="0"/>
  </r>
  <r>
    <n v="31"/>
    <n v="1900"/>
    <d v="2014-03-02T00:00:00"/>
    <x v="2"/>
    <x v="2"/>
    <x v="0"/>
  </r>
  <r>
    <n v="32"/>
    <n v="2000"/>
    <d v="2014-03-04T00:00:00"/>
    <x v="2"/>
    <x v="3"/>
    <x v="0"/>
  </r>
  <r>
    <n v="33"/>
    <n v="1200"/>
    <d v="2014-03-06T00:00:00"/>
    <x v="2"/>
    <x v="4"/>
    <x v="0"/>
  </r>
  <r>
    <n v="34"/>
    <n v="1900"/>
    <d v="2014-03-08T00:00:00"/>
    <x v="2"/>
    <x v="5"/>
    <x v="0"/>
  </r>
  <r>
    <n v="35"/>
    <n v="1300"/>
    <d v="2014-03-10T00:00:00"/>
    <x v="2"/>
    <x v="6"/>
    <x v="0"/>
  </r>
  <r>
    <n v="36"/>
    <n v="2000"/>
    <d v="2014-03-12T00:00:00"/>
    <x v="2"/>
    <x v="0"/>
    <x v="0"/>
  </r>
  <r>
    <n v="37"/>
    <n v="1200"/>
    <d v="2014-03-14T00:00:00"/>
    <x v="2"/>
    <x v="1"/>
    <x v="0"/>
  </r>
  <r>
    <n v="38"/>
    <n v="1800"/>
    <d v="2014-03-16T00:00:00"/>
    <x v="2"/>
    <x v="2"/>
    <x v="0"/>
  </r>
  <r>
    <n v="39"/>
    <n v="1700"/>
    <d v="2014-03-18T00:00:00"/>
    <x v="2"/>
    <x v="3"/>
    <x v="0"/>
  </r>
  <r>
    <n v="40"/>
    <n v="1700"/>
    <d v="2014-03-20T00:00:00"/>
    <x v="2"/>
    <x v="4"/>
    <x v="0"/>
  </r>
  <r>
    <n v="41"/>
    <n v="1500"/>
    <d v="2014-03-22T00:00:00"/>
    <x v="2"/>
    <x v="5"/>
    <x v="0"/>
  </r>
  <r>
    <n v="42"/>
    <n v="1600"/>
    <d v="2014-03-24T00:00:00"/>
    <x v="2"/>
    <x v="6"/>
    <x v="0"/>
  </r>
  <r>
    <n v="43"/>
    <n v="1500"/>
    <d v="2014-03-26T00:00:00"/>
    <x v="2"/>
    <x v="0"/>
    <x v="0"/>
  </r>
  <r>
    <n v="44"/>
    <n v="1500"/>
    <d v="2014-03-28T00:00:00"/>
    <x v="2"/>
    <x v="1"/>
    <x v="0"/>
  </r>
  <r>
    <n v="45"/>
    <n v="1000"/>
    <d v="2014-03-30T00:00:00"/>
    <x v="2"/>
    <x v="2"/>
    <x v="0"/>
  </r>
  <r>
    <n v="46"/>
    <n v="1900"/>
    <d v="2014-04-01T00:00:00"/>
    <x v="3"/>
    <x v="3"/>
    <x v="0"/>
  </r>
  <r>
    <n v="47"/>
    <n v="1000"/>
    <d v="2014-04-03T00:00:00"/>
    <x v="3"/>
    <x v="4"/>
    <x v="0"/>
  </r>
  <r>
    <n v="48"/>
    <n v="1300"/>
    <d v="2014-04-05T00:00:00"/>
    <x v="3"/>
    <x v="5"/>
    <x v="0"/>
  </r>
  <r>
    <n v="49"/>
    <n v="2000"/>
    <d v="2014-04-07T00:00:00"/>
    <x v="3"/>
    <x v="6"/>
    <x v="0"/>
  </r>
  <r>
    <n v="50"/>
    <n v="1300"/>
    <d v="2014-04-09T00:00:00"/>
    <x v="3"/>
    <x v="0"/>
    <x v="0"/>
  </r>
  <r>
    <n v="51"/>
    <n v="1800"/>
    <d v="2014-04-11T00:00:00"/>
    <x v="3"/>
    <x v="1"/>
    <x v="0"/>
  </r>
  <r>
    <n v="52"/>
    <n v="1200"/>
    <d v="2014-04-13T00:00:00"/>
    <x v="3"/>
    <x v="2"/>
    <x v="0"/>
  </r>
  <r>
    <n v="53"/>
    <n v="1200"/>
    <d v="2014-04-15T00:00:00"/>
    <x v="3"/>
    <x v="3"/>
    <x v="0"/>
  </r>
  <r>
    <n v="54"/>
    <n v="1800"/>
    <d v="2014-04-17T00:00:00"/>
    <x v="3"/>
    <x v="4"/>
    <x v="0"/>
  </r>
  <r>
    <n v="55"/>
    <n v="1300"/>
    <d v="2014-04-19T00:00:00"/>
    <x v="3"/>
    <x v="5"/>
    <x v="0"/>
  </r>
  <r>
    <n v="56"/>
    <n v="1100"/>
    <d v="2014-04-21T00:00:00"/>
    <x v="3"/>
    <x v="6"/>
    <x v="0"/>
  </r>
  <r>
    <n v="57"/>
    <n v="1000"/>
    <d v="2014-04-23T00:00:00"/>
    <x v="3"/>
    <x v="0"/>
    <x v="0"/>
  </r>
  <r>
    <n v="58"/>
    <n v="2000"/>
    <d v="2014-04-25T00:00:00"/>
    <x v="3"/>
    <x v="1"/>
    <x v="0"/>
  </r>
  <r>
    <n v="59"/>
    <n v="1900"/>
    <d v="2014-04-27T00:00:00"/>
    <x v="3"/>
    <x v="2"/>
    <x v="0"/>
  </r>
  <r>
    <n v="60"/>
    <n v="1700"/>
    <d v="2014-04-29T00:00:00"/>
    <x v="3"/>
    <x v="3"/>
    <x v="0"/>
  </r>
  <r>
    <n v="61"/>
    <n v="1700"/>
    <d v="2014-05-01T00:00:00"/>
    <x v="4"/>
    <x v="4"/>
    <x v="0"/>
  </r>
  <r>
    <n v="62"/>
    <n v="1200"/>
    <d v="2014-05-03T00:00:00"/>
    <x v="4"/>
    <x v="5"/>
    <x v="0"/>
  </r>
  <r>
    <n v="63"/>
    <n v="1000"/>
    <d v="2014-05-05T00:00:00"/>
    <x v="4"/>
    <x v="6"/>
    <x v="0"/>
  </r>
  <r>
    <n v="64"/>
    <n v="1000"/>
    <d v="2014-05-07T00:00:00"/>
    <x v="4"/>
    <x v="0"/>
    <x v="0"/>
  </r>
  <r>
    <n v="65"/>
    <n v="1200"/>
    <d v="2014-05-09T00:00:00"/>
    <x v="4"/>
    <x v="1"/>
    <x v="0"/>
  </r>
  <r>
    <n v="66"/>
    <n v="1200"/>
    <d v="2014-05-11T00:00:00"/>
    <x v="4"/>
    <x v="2"/>
    <x v="0"/>
  </r>
  <r>
    <n v="67"/>
    <n v="1000"/>
    <d v="2014-05-13T00:00:00"/>
    <x v="4"/>
    <x v="3"/>
    <x v="0"/>
  </r>
  <r>
    <n v="68"/>
    <n v="1900"/>
    <d v="2014-05-15T00:00:00"/>
    <x v="4"/>
    <x v="4"/>
    <x v="0"/>
  </r>
  <r>
    <n v="69"/>
    <n v="1900"/>
    <d v="2014-05-17T00:00:00"/>
    <x v="4"/>
    <x v="5"/>
    <x v="0"/>
  </r>
  <r>
    <n v="70"/>
    <n v="1500"/>
    <d v="2014-05-19T00:00:00"/>
    <x v="4"/>
    <x v="6"/>
    <x v="0"/>
  </r>
  <r>
    <n v="71"/>
    <n v="1600"/>
    <d v="2014-05-21T00:00:00"/>
    <x v="4"/>
    <x v="0"/>
    <x v="0"/>
  </r>
  <r>
    <n v="72"/>
    <n v="1600"/>
    <d v="2014-05-23T00:00:00"/>
    <x v="4"/>
    <x v="1"/>
    <x v="0"/>
  </r>
  <r>
    <n v="73"/>
    <n v="1600"/>
    <d v="2014-05-25T00:00:00"/>
    <x v="4"/>
    <x v="2"/>
    <x v="0"/>
  </r>
  <r>
    <n v="74"/>
    <n v="1300"/>
    <d v="2014-05-27T00:00:00"/>
    <x v="4"/>
    <x v="3"/>
    <x v="0"/>
  </r>
  <r>
    <n v="75"/>
    <n v="1600"/>
    <d v="2014-05-29T00:00:00"/>
    <x v="4"/>
    <x v="4"/>
    <x v="0"/>
  </r>
  <r>
    <n v="76"/>
    <n v="2000"/>
    <d v="2014-05-31T00:00:00"/>
    <x v="4"/>
    <x v="5"/>
    <x v="0"/>
  </r>
  <r>
    <n v="77"/>
    <n v="1200"/>
    <d v="2014-06-02T00:00:00"/>
    <x v="5"/>
    <x v="6"/>
    <x v="0"/>
  </r>
  <r>
    <n v="78"/>
    <n v="1700"/>
    <d v="2014-06-04T00:00:00"/>
    <x v="5"/>
    <x v="0"/>
    <x v="0"/>
  </r>
  <r>
    <n v="79"/>
    <n v="1200"/>
    <d v="2014-06-06T00:00:00"/>
    <x v="5"/>
    <x v="1"/>
    <x v="0"/>
  </r>
  <r>
    <n v="80"/>
    <n v="1100"/>
    <d v="2014-06-08T00:00:00"/>
    <x v="5"/>
    <x v="2"/>
    <x v="0"/>
  </r>
  <r>
    <n v="81"/>
    <n v="1800"/>
    <d v="2014-06-10T00:00:00"/>
    <x v="5"/>
    <x v="3"/>
    <x v="0"/>
  </r>
  <r>
    <n v="82"/>
    <n v="1800"/>
    <d v="2014-06-12T00:00:00"/>
    <x v="5"/>
    <x v="4"/>
    <x v="0"/>
  </r>
  <r>
    <n v="83"/>
    <n v="1600"/>
    <d v="2014-06-14T00:00:00"/>
    <x v="5"/>
    <x v="5"/>
    <x v="0"/>
  </r>
  <r>
    <n v="84"/>
    <n v="1900"/>
    <d v="2014-06-16T00:00:00"/>
    <x v="5"/>
    <x v="6"/>
    <x v="0"/>
  </r>
  <r>
    <n v="85"/>
    <n v="1800"/>
    <d v="2014-06-18T00:00:00"/>
    <x v="5"/>
    <x v="0"/>
    <x v="0"/>
  </r>
  <r>
    <n v="86"/>
    <n v="1600"/>
    <d v="2014-06-20T00:00:00"/>
    <x v="5"/>
    <x v="1"/>
    <x v="0"/>
  </r>
  <r>
    <n v="87"/>
    <n v="1000"/>
    <d v="2014-06-22T00:00:00"/>
    <x v="5"/>
    <x v="2"/>
    <x v="0"/>
  </r>
  <r>
    <n v="88"/>
    <n v="1600"/>
    <d v="2014-06-24T00:00:00"/>
    <x v="5"/>
    <x v="3"/>
    <x v="0"/>
  </r>
  <r>
    <n v="89"/>
    <n v="2000"/>
    <d v="2014-06-26T00:00:00"/>
    <x v="5"/>
    <x v="4"/>
    <x v="0"/>
  </r>
  <r>
    <n v="90"/>
    <n v="1800"/>
    <d v="2014-06-28T00:00:00"/>
    <x v="5"/>
    <x v="5"/>
    <x v="0"/>
  </r>
  <r>
    <n v="91"/>
    <n v="1600"/>
    <d v="2014-06-30T00:00:00"/>
    <x v="5"/>
    <x v="6"/>
    <x v="0"/>
  </r>
  <r>
    <n v="92"/>
    <n v="1900"/>
    <d v="2014-07-02T00:00:00"/>
    <x v="6"/>
    <x v="0"/>
    <x v="1"/>
  </r>
  <r>
    <n v="93"/>
    <n v="1500"/>
    <d v="2014-07-04T00:00:00"/>
    <x v="6"/>
    <x v="1"/>
    <x v="1"/>
  </r>
  <r>
    <n v="94"/>
    <n v="1300"/>
    <d v="2014-07-06T00:00:00"/>
    <x v="6"/>
    <x v="2"/>
    <x v="1"/>
  </r>
  <r>
    <n v="95"/>
    <n v="1300"/>
    <d v="2014-07-08T00:00:00"/>
    <x v="6"/>
    <x v="3"/>
    <x v="1"/>
  </r>
  <r>
    <n v="96"/>
    <n v="1300"/>
    <d v="2014-07-10T00:00:00"/>
    <x v="6"/>
    <x v="4"/>
    <x v="1"/>
  </r>
  <r>
    <n v="97"/>
    <n v="1900"/>
    <d v="2014-07-12T00:00:00"/>
    <x v="6"/>
    <x v="5"/>
    <x v="1"/>
  </r>
  <r>
    <n v="98"/>
    <n v="1300"/>
    <d v="2014-07-14T00:00:00"/>
    <x v="6"/>
    <x v="6"/>
    <x v="1"/>
  </r>
  <r>
    <n v="99"/>
    <n v="1700"/>
    <d v="2014-07-16T00:00:00"/>
    <x v="6"/>
    <x v="0"/>
    <x v="1"/>
  </r>
  <r>
    <n v="100"/>
    <n v="1200"/>
    <d v="2014-07-18T00:00:00"/>
    <x v="6"/>
    <x v="1"/>
    <x v="1"/>
  </r>
  <r>
    <n v="101"/>
    <n v="1900"/>
    <d v="2014-07-20T00:00:00"/>
    <x v="6"/>
    <x v="2"/>
    <x v="1"/>
  </r>
  <r>
    <n v="102"/>
    <n v="1100"/>
    <d v="2014-07-22T00:00:00"/>
    <x v="6"/>
    <x v="3"/>
    <x v="1"/>
  </r>
  <r>
    <n v="103"/>
    <n v="1400"/>
    <d v="2014-07-24T00:00:00"/>
    <x v="6"/>
    <x v="4"/>
    <x v="1"/>
  </r>
  <r>
    <n v="104"/>
    <n v="1700"/>
    <d v="2014-07-26T00:00:00"/>
    <x v="6"/>
    <x v="5"/>
    <x v="1"/>
  </r>
  <r>
    <n v="105"/>
    <n v="1100"/>
    <d v="2014-07-28T00:00:00"/>
    <x v="6"/>
    <x v="6"/>
    <x v="1"/>
  </r>
  <r>
    <n v="106"/>
    <n v="1300"/>
    <d v="2014-07-30T00:00:00"/>
    <x v="6"/>
    <x v="0"/>
    <x v="1"/>
  </r>
  <r>
    <n v="107"/>
    <n v="1200"/>
    <d v="2014-08-01T00:00:00"/>
    <x v="7"/>
    <x v="1"/>
    <x v="1"/>
  </r>
  <r>
    <n v="108"/>
    <n v="1200"/>
    <d v="2014-08-03T00:00:00"/>
    <x v="7"/>
    <x v="2"/>
    <x v="1"/>
  </r>
  <r>
    <n v="109"/>
    <n v="1100"/>
    <d v="2014-08-05T00:00:00"/>
    <x v="7"/>
    <x v="3"/>
    <x v="1"/>
  </r>
  <r>
    <n v="110"/>
    <n v="1200"/>
    <d v="2014-08-07T00:00:00"/>
    <x v="7"/>
    <x v="4"/>
    <x v="1"/>
  </r>
  <r>
    <n v="111"/>
    <n v="2000"/>
    <d v="2014-08-09T00:00:00"/>
    <x v="7"/>
    <x v="5"/>
    <x v="1"/>
  </r>
  <r>
    <n v="112"/>
    <n v="1100"/>
    <d v="2014-08-11T00:00:00"/>
    <x v="7"/>
    <x v="6"/>
    <x v="1"/>
  </r>
  <r>
    <n v="113"/>
    <n v="2000"/>
    <d v="2014-08-13T00:00:00"/>
    <x v="7"/>
    <x v="0"/>
    <x v="1"/>
  </r>
  <r>
    <n v="114"/>
    <n v="1100"/>
    <d v="2014-08-15T00:00:00"/>
    <x v="7"/>
    <x v="1"/>
    <x v="1"/>
  </r>
  <r>
    <n v="115"/>
    <n v="1100"/>
    <d v="2014-08-17T00:00:00"/>
    <x v="7"/>
    <x v="2"/>
    <x v="1"/>
  </r>
  <r>
    <n v="116"/>
    <n v="1900"/>
    <d v="2014-08-19T00:00:00"/>
    <x v="7"/>
    <x v="3"/>
    <x v="1"/>
  </r>
  <r>
    <n v="117"/>
    <n v="1800"/>
    <d v="2014-08-21T00:00:00"/>
    <x v="7"/>
    <x v="4"/>
    <x v="1"/>
  </r>
  <r>
    <n v="118"/>
    <n v="1100"/>
    <d v="2014-08-23T00:00:00"/>
    <x v="7"/>
    <x v="5"/>
    <x v="1"/>
  </r>
  <r>
    <n v="119"/>
    <n v="1200"/>
    <d v="2014-08-25T00:00:00"/>
    <x v="7"/>
    <x v="6"/>
    <x v="1"/>
  </r>
  <r>
    <n v="120"/>
    <n v="1400"/>
    <d v="2014-08-27T00:00:00"/>
    <x v="7"/>
    <x v="0"/>
    <x v="1"/>
  </r>
  <r>
    <n v="121"/>
    <n v="1500"/>
    <d v="2014-08-29T00:00:00"/>
    <x v="7"/>
    <x v="1"/>
    <x v="1"/>
  </r>
  <r>
    <n v="122"/>
    <n v="1400"/>
    <d v="2014-08-31T00:00:00"/>
    <x v="7"/>
    <x v="2"/>
    <x v="1"/>
  </r>
  <r>
    <n v="123"/>
    <n v="1700"/>
    <d v="2014-09-02T00:00:00"/>
    <x v="8"/>
    <x v="3"/>
    <x v="1"/>
  </r>
  <r>
    <n v="124"/>
    <n v="1000"/>
    <d v="2014-09-04T00:00:00"/>
    <x v="8"/>
    <x v="4"/>
    <x v="1"/>
  </r>
  <r>
    <n v="125"/>
    <n v="1800"/>
    <d v="2014-09-06T00:00:00"/>
    <x v="8"/>
    <x v="5"/>
    <x v="1"/>
  </r>
  <r>
    <n v="126"/>
    <n v="1100"/>
    <d v="2014-09-08T00:00:00"/>
    <x v="8"/>
    <x v="6"/>
    <x v="1"/>
  </r>
  <r>
    <n v="127"/>
    <n v="2000"/>
    <d v="2014-09-10T00:00:00"/>
    <x v="8"/>
    <x v="0"/>
    <x v="1"/>
  </r>
  <r>
    <n v="128"/>
    <n v="1200"/>
    <d v="2014-09-12T00:00:00"/>
    <x v="8"/>
    <x v="1"/>
    <x v="1"/>
  </r>
  <r>
    <n v="129"/>
    <n v="1700"/>
    <d v="2014-09-14T00:00:00"/>
    <x v="8"/>
    <x v="2"/>
    <x v="1"/>
  </r>
  <r>
    <n v="130"/>
    <n v="1600"/>
    <d v="2014-09-16T00:00:00"/>
    <x v="8"/>
    <x v="3"/>
    <x v="1"/>
  </r>
  <r>
    <n v="131"/>
    <n v="1400"/>
    <d v="2014-09-18T00:00:00"/>
    <x v="8"/>
    <x v="4"/>
    <x v="1"/>
  </r>
  <r>
    <n v="132"/>
    <n v="1300"/>
    <d v="2014-09-20T00:00:00"/>
    <x v="8"/>
    <x v="5"/>
    <x v="1"/>
  </r>
  <r>
    <n v="133"/>
    <n v="1200"/>
    <d v="2014-09-22T00:00:00"/>
    <x v="8"/>
    <x v="6"/>
    <x v="1"/>
  </r>
  <r>
    <n v="134"/>
    <n v="1100"/>
    <d v="2014-09-24T00:00:00"/>
    <x v="8"/>
    <x v="0"/>
    <x v="1"/>
  </r>
  <r>
    <n v="135"/>
    <n v="1000"/>
    <d v="2014-09-26T00:00:00"/>
    <x v="8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rowHeaderCaption="Mois de l'année" colHeaderCaption="Jour semaine">
  <location ref="A3:I11" firstHeaderRow="1" firstDataRow="2" firstDataCol="1" rowPageCount="1" colPageCount="1"/>
  <pivotFields count="6">
    <pivotField showAll="0"/>
    <pivotField dataField="1" showAll="0"/>
    <pivotField numFmtId="14"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 defaultSubtotal="0">
      <items count="7">
        <item x="2"/>
        <item x="6"/>
        <item x="3"/>
        <item x="0"/>
        <item x="4"/>
        <item x="1"/>
        <item x="5"/>
      </items>
    </pivotField>
    <pivotField axis="axisPage" multipleItemSelectionAllowed="1" showAll="0" defaultSubtotal="0">
      <items count="2">
        <item x="0"/>
        <item h="1" x="1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5" hier="-1"/>
  </pageFields>
  <dataFields count="1">
    <dataField name="Somme de montant" fld="1" baseField="3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fr.wikipedia.org/wiki/Valeur_actuelle_nett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fr.wikipedia.org/wiki/Taux_de_rentabilit%C3%A9_intern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online.net/Fonctions_finance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workbookViewId="0">
      <selection activeCell="G21" sqref="G21"/>
    </sheetView>
  </sheetViews>
  <sheetFormatPr baseColWidth="10" defaultRowHeight="14.4" outlineLevelRow="2" x14ac:dyDescent="0.3"/>
  <sheetData>
    <row r="1" spans="1:7" x14ac:dyDescent="0.3">
      <c r="A1" s="26" t="s">
        <v>0</v>
      </c>
      <c r="B1" s="26" t="s">
        <v>1</v>
      </c>
      <c r="C1" s="26" t="s">
        <v>2</v>
      </c>
      <c r="D1" s="26" t="s">
        <v>3</v>
      </c>
      <c r="E1" s="26" t="s">
        <v>6</v>
      </c>
      <c r="F1" s="34" t="s">
        <v>66</v>
      </c>
      <c r="G1" t="s">
        <v>63</v>
      </c>
    </row>
    <row r="2" spans="1:7" hidden="1" outlineLevel="2" x14ac:dyDescent="0.3">
      <c r="A2" s="6">
        <v>3</v>
      </c>
      <c r="B2" s="6">
        <v>1200</v>
      </c>
      <c r="C2" s="28">
        <v>41644</v>
      </c>
      <c r="D2" s="6">
        <f t="shared" ref="D2:D20" si="0">MONTH(C2)</f>
        <v>1</v>
      </c>
      <c r="E2" s="6">
        <f t="shared" ref="E2:E20" si="1">WEEKDAY(C2)</f>
        <v>1</v>
      </c>
      <c r="F2" s="35">
        <f t="shared" ref="F2:F20" si="2">IF(D2&lt;=6,1,2)</f>
        <v>1</v>
      </c>
      <c r="G2" t="s">
        <v>64</v>
      </c>
    </row>
    <row r="3" spans="1:7" hidden="1" outlineLevel="2" x14ac:dyDescent="0.3">
      <c r="A3" s="6">
        <v>10</v>
      </c>
      <c r="B3" s="6">
        <v>2000</v>
      </c>
      <c r="C3" s="28">
        <v>41658</v>
      </c>
      <c r="D3" s="6">
        <f t="shared" si="0"/>
        <v>1</v>
      </c>
      <c r="E3" s="6">
        <f t="shared" si="1"/>
        <v>1</v>
      </c>
      <c r="F3" s="35">
        <f t="shared" si="2"/>
        <v>1</v>
      </c>
      <c r="G3" s="32" t="s">
        <v>65</v>
      </c>
    </row>
    <row r="4" spans="1:7" hidden="1" outlineLevel="2" x14ac:dyDescent="0.3">
      <c r="A4" s="6">
        <v>17</v>
      </c>
      <c r="B4" s="6">
        <v>1700</v>
      </c>
      <c r="C4" s="28">
        <v>41672</v>
      </c>
      <c r="D4" s="6">
        <f t="shared" si="0"/>
        <v>2</v>
      </c>
      <c r="E4" s="6">
        <f t="shared" si="1"/>
        <v>1</v>
      </c>
      <c r="F4" s="35">
        <f t="shared" si="2"/>
        <v>1</v>
      </c>
      <c r="G4" s="32" t="s">
        <v>65</v>
      </c>
    </row>
    <row r="5" spans="1:7" hidden="1" outlineLevel="2" x14ac:dyDescent="0.3">
      <c r="A5" s="6">
        <v>24</v>
      </c>
      <c r="B5" s="6">
        <v>1100</v>
      </c>
      <c r="C5" s="28">
        <v>41686</v>
      </c>
      <c r="D5" s="6">
        <f t="shared" si="0"/>
        <v>2</v>
      </c>
      <c r="E5" s="6">
        <f t="shared" si="1"/>
        <v>1</v>
      </c>
      <c r="F5" s="35">
        <f t="shared" si="2"/>
        <v>1</v>
      </c>
      <c r="G5" s="32" t="s">
        <v>65</v>
      </c>
    </row>
    <row r="6" spans="1:7" hidden="1" outlineLevel="2" x14ac:dyDescent="0.3">
      <c r="A6" s="6">
        <v>31</v>
      </c>
      <c r="B6" s="6">
        <v>1900</v>
      </c>
      <c r="C6" s="28">
        <v>41700</v>
      </c>
      <c r="D6" s="6">
        <f t="shared" si="0"/>
        <v>3</v>
      </c>
      <c r="E6" s="6">
        <f t="shared" si="1"/>
        <v>1</v>
      </c>
      <c r="F6" s="35">
        <f t="shared" si="2"/>
        <v>1</v>
      </c>
    </row>
    <row r="7" spans="1:7" hidden="1" outlineLevel="2" x14ac:dyDescent="0.3">
      <c r="A7" s="6">
        <v>38</v>
      </c>
      <c r="B7" s="6">
        <v>1800</v>
      </c>
      <c r="C7" s="28">
        <v>41714</v>
      </c>
      <c r="D7" s="6">
        <f t="shared" si="0"/>
        <v>3</v>
      </c>
      <c r="E7" s="6">
        <f t="shared" si="1"/>
        <v>1</v>
      </c>
      <c r="F7" s="35">
        <f t="shared" si="2"/>
        <v>1</v>
      </c>
    </row>
    <row r="8" spans="1:7" hidden="1" outlineLevel="2" x14ac:dyDescent="0.3">
      <c r="A8" s="6">
        <v>45</v>
      </c>
      <c r="B8" s="6">
        <v>1000</v>
      </c>
      <c r="C8" s="28">
        <v>41728</v>
      </c>
      <c r="D8" s="6">
        <f t="shared" si="0"/>
        <v>3</v>
      </c>
      <c r="E8" s="6">
        <f t="shared" si="1"/>
        <v>1</v>
      </c>
      <c r="F8" s="35">
        <f t="shared" si="2"/>
        <v>1</v>
      </c>
    </row>
    <row r="9" spans="1:7" hidden="1" outlineLevel="2" x14ac:dyDescent="0.3">
      <c r="A9" s="6">
        <v>52</v>
      </c>
      <c r="B9" s="6">
        <v>1200</v>
      </c>
      <c r="C9" s="28">
        <v>41742</v>
      </c>
      <c r="D9" s="6">
        <f t="shared" si="0"/>
        <v>4</v>
      </c>
      <c r="E9" s="6">
        <f t="shared" si="1"/>
        <v>1</v>
      </c>
      <c r="F9" s="35">
        <f t="shared" si="2"/>
        <v>1</v>
      </c>
    </row>
    <row r="10" spans="1:7" hidden="1" outlineLevel="2" x14ac:dyDescent="0.3">
      <c r="A10" s="6">
        <v>59</v>
      </c>
      <c r="B10" s="6">
        <v>1900</v>
      </c>
      <c r="C10" s="28">
        <v>41756</v>
      </c>
      <c r="D10" s="6">
        <f t="shared" si="0"/>
        <v>4</v>
      </c>
      <c r="E10" s="6">
        <f t="shared" si="1"/>
        <v>1</v>
      </c>
      <c r="F10" s="35">
        <f t="shared" si="2"/>
        <v>1</v>
      </c>
    </row>
    <row r="11" spans="1:7" hidden="1" outlineLevel="2" x14ac:dyDescent="0.3">
      <c r="A11" s="6">
        <v>66</v>
      </c>
      <c r="B11" s="6">
        <v>1200</v>
      </c>
      <c r="C11" s="28">
        <v>41770</v>
      </c>
      <c r="D11" s="6">
        <f t="shared" si="0"/>
        <v>5</v>
      </c>
      <c r="E11" s="6">
        <f t="shared" si="1"/>
        <v>1</v>
      </c>
      <c r="F11" s="35">
        <f t="shared" si="2"/>
        <v>1</v>
      </c>
    </row>
    <row r="12" spans="1:7" hidden="1" outlineLevel="2" x14ac:dyDescent="0.3">
      <c r="A12" s="6">
        <v>73</v>
      </c>
      <c r="B12" s="6">
        <v>1600</v>
      </c>
      <c r="C12" s="28">
        <v>41784</v>
      </c>
      <c r="D12" s="6">
        <f t="shared" si="0"/>
        <v>5</v>
      </c>
      <c r="E12" s="6">
        <f t="shared" si="1"/>
        <v>1</v>
      </c>
      <c r="F12" s="35">
        <f t="shared" si="2"/>
        <v>1</v>
      </c>
    </row>
    <row r="13" spans="1:7" hidden="1" outlineLevel="2" x14ac:dyDescent="0.3">
      <c r="A13" s="6">
        <v>80</v>
      </c>
      <c r="B13" s="6">
        <v>1100</v>
      </c>
      <c r="C13" s="28">
        <v>41798</v>
      </c>
      <c r="D13" s="6">
        <f t="shared" si="0"/>
        <v>6</v>
      </c>
      <c r="E13" s="6">
        <f t="shared" si="1"/>
        <v>1</v>
      </c>
      <c r="F13" s="35">
        <f t="shared" si="2"/>
        <v>1</v>
      </c>
    </row>
    <row r="14" spans="1:7" hidden="1" outlineLevel="2" x14ac:dyDescent="0.3">
      <c r="A14" s="6">
        <v>87</v>
      </c>
      <c r="B14" s="6">
        <v>1000</v>
      </c>
      <c r="C14" s="28">
        <v>41812</v>
      </c>
      <c r="D14" s="6">
        <f t="shared" si="0"/>
        <v>6</v>
      </c>
      <c r="E14" s="6">
        <f t="shared" si="1"/>
        <v>1</v>
      </c>
      <c r="F14" s="35">
        <f t="shared" si="2"/>
        <v>1</v>
      </c>
    </row>
    <row r="15" spans="1:7" hidden="1" outlineLevel="2" x14ac:dyDescent="0.3">
      <c r="A15" s="6">
        <v>94</v>
      </c>
      <c r="B15" s="6">
        <v>1300</v>
      </c>
      <c r="C15" s="28">
        <v>41826</v>
      </c>
      <c r="D15" s="6">
        <f t="shared" si="0"/>
        <v>7</v>
      </c>
      <c r="E15" s="6">
        <f t="shared" si="1"/>
        <v>1</v>
      </c>
      <c r="F15" s="35">
        <f t="shared" si="2"/>
        <v>2</v>
      </c>
    </row>
    <row r="16" spans="1:7" hidden="1" outlineLevel="2" x14ac:dyDescent="0.3">
      <c r="A16" s="6">
        <v>101</v>
      </c>
      <c r="B16" s="6">
        <v>1900</v>
      </c>
      <c r="C16" s="28">
        <v>41840</v>
      </c>
      <c r="D16" s="6">
        <f t="shared" si="0"/>
        <v>7</v>
      </c>
      <c r="E16" s="6">
        <f t="shared" si="1"/>
        <v>1</v>
      </c>
      <c r="F16" s="35">
        <f t="shared" si="2"/>
        <v>2</v>
      </c>
    </row>
    <row r="17" spans="1:6" hidden="1" outlineLevel="2" x14ac:dyDescent="0.3">
      <c r="A17" s="6">
        <v>108</v>
      </c>
      <c r="B17" s="6">
        <v>1200</v>
      </c>
      <c r="C17" s="28">
        <v>41854</v>
      </c>
      <c r="D17" s="6">
        <f t="shared" si="0"/>
        <v>8</v>
      </c>
      <c r="E17" s="6">
        <f t="shared" si="1"/>
        <v>1</v>
      </c>
      <c r="F17" s="35">
        <f t="shared" si="2"/>
        <v>2</v>
      </c>
    </row>
    <row r="18" spans="1:6" hidden="1" outlineLevel="2" x14ac:dyDescent="0.3">
      <c r="A18" s="6">
        <v>115</v>
      </c>
      <c r="B18" s="6">
        <v>1100</v>
      </c>
      <c r="C18" s="28">
        <v>41868</v>
      </c>
      <c r="D18" s="6">
        <f t="shared" si="0"/>
        <v>8</v>
      </c>
      <c r="E18" s="6">
        <f t="shared" si="1"/>
        <v>1</v>
      </c>
      <c r="F18" s="35">
        <f t="shared" si="2"/>
        <v>2</v>
      </c>
    </row>
    <row r="19" spans="1:6" hidden="1" outlineLevel="2" x14ac:dyDescent="0.3">
      <c r="A19" s="6">
        <v>122</v>
      </c>
      <c r="B19" s="6">
        <v>1400</v>
      </c>
      <c r="C19" s="28">
        <v>41882</v>
      </c>
      <c r="D19" s="6">
        <f t="shared" si="0"/>
        <v>8</v>
      </c>
      <c r="E19" s="6">
        <f t="shared" si="1"/>
        <v>1</v>
      </c>
      <c r="F19" s="35">
        <f t="shared" si="2"/>
        <v>2</v>
      </c>
    </row>
    <row r="20" spans="1:6" hidden="1" outlineLevel="2" x14ac:dyDescent="0.3">
      <c r="A20" s="6">
        <v>129</v>
      </c>
      <c r="B20" s="6">
        <v>1700</v>
      </c>
      <c r="C20" s="28">
        <v>41896</v>
      </c>
      <c r="D20" s="6">
        <f t="shared" si="0"/>
        <v>9</v>
      </c>
      <c r="E20" s="6">
        <f t="shared" si="1"/>
        <v>1</v>
      </c>
      <c r="F20" s="35">
        <f t="shared" si="2"/>
        <v>2</v>
      </c>
    </row>
    <row r="21" spans="1:6" outlineLevel="1" collapsed="1" x14ac:dyDescent="0.3">
      <c r="A21" s="6"/>
      <c r="B21" s="6">
        <f>SUBTOTAL(9,B2:B20)</f>
        <v>27300</v>
      </c>
      <c r="C21" s="28"/>
      <c r="D21" s="6"/>
      <c r="E21" s="41" t="s">
        <v>85</v>
      </c>
      <c r="F21" s="35"/>
    </row>
    <row r="22" spans="1:6" hidden="1" outlineLevel="2" x14ac:dyDescent="0.3">
      <c r="A22" s="6">
        <v>7</v>
      </c>
      <c r="B22" s="6">
        <v>1400</v>
      </c>
      <c r="C22" s="28">
        <v>41652</v>
      </c>
      <c r="D22" s="6">
        <f t="shared" ref="D22:D40" si="3">MONTH(C22)</f>
        <v>1</v>
      </c>
      <c r="E22" s="6">
        <f t="shared" ref="E22:E40" si="4">WEEKDAY(C22)</f>
        <v>2</v>
      </c>
      <c r="F22" s="35">
        <f t="shared" ref="F22:F40" si="5">IF(D22&lt;=6,1,2)</f>
        <v>1</v>
      </c>
    </row>
    <row r="23" spans="1:6" hidden="1" outlineLevel="2" x14ac:dyDescent="0.3">
      <c r="A23" s="6">
        <v>14</v>
      </c>
      <c r="B23" s="6">
        <v>1100</v>
      </c>
      <c r="C23" s="28">
        <v>41666</v>
      </c>
      <c r="D23" s="6">
        <f t="shared" si="3"/>
        <v>1</v>
      </c>
      <c r="E23" s="6">
        <f t="shared" si="4"/>
        <v>2</v>
      </c>
      <c r="F23" s="35">
        <f t="shared" si="5"/>
        <v>1</v>
      </c>
    </row>
    <row r="24" spans="1:6" hidden="1" outlineLevel="2" x14ac:dyDescent="0.3">
      <c r="A24" s="6">
        <v>21</v>
      </c>
      <c r="B24" s="6">
        <v>1600</v>
      </c>
      <c r="C24" s="28">
        <v>41680</v>
      </c>
      <c r="D24" s="6">
        <f t="shared" si="3"/>
        <v>2</v>
      </c>
      <c r="E24" s="6">
        <f t="shared" si="4"/>
        <v>2</v>
      </c>
      <c r="F24" s="35">
        <f t="shared" si="5"/>
        <v>1</v>
      </c>
    </row>
    <row r="25" spans="1:6" hidden="1" outlineLevel="2" x14ac:dyDescent="0.3">
      <c r="A25" s="6">
        <v>28</v>
      </c>
      <c r="B25" s="6">
        <v>1600</v>
      </c>
      <c r="C25" s="28">
        <v>41694</v>
      </c>
      <c r="D25" s="6">
        <f t="shared" si="3"/>
        <v>2</v>
      </c>
      <c r="E25" s="6">
        <f t="shared" si="4"/>
        <v>2</v>
      </c>
      <c r="F25" s="35">
        <f t="shared" si="5"/>
        <v>1</v>
      </c>
    </row>
    <row r="26" spans="1:6" hidden="1" outlineLevel="2" x14ac:dyDescent="0.3">
      <c r="A26" s="6">
        <v>35</v>
      </c>
      <c r="B26" s="6">
        <v>1300</v>
      </c>
      <c r="C26" s="28">
        <v>41708</v>
      </c>
      <c r="D26" s="6">
        <f t="shared" si="3"/>
        <v>3</v>
      </c>
      <c r="E26" s="6">
        <f t="shared" si="4"/>
        <v>2</v>
      </c>
      <c r="F26" s="35">
        <f t="shared" si="5"/>
        <v>1</v>
      </c>
    </row>
    <row r="27" spans="1:6" hidden="1" outlineLevel="2" x14ac:dyDescent="0.3">
      <c r="A27" s="6">
        <v>42</v>
      </c>
      <c r="B27" s="6">
        <v>1600</v>
      </c>
      <c r="C27" s="28">
        <v>41722</v>
      </c>
      <c r="D27" s="6">
        <f t="shared" si="3"/>
        <v>3</v>
      </c>
      <c r="E27" s="6">
        <f t="shared" si="4"/>
        <v>2</v>
      </c>
      <c r="F27" s="35">
        <f t="shared" si="5"/>
        <v>1</v>
      </c>
    </row>
    <row r="28" spans="1:6" hidden="1" outlineLevel="2" x14ac:dyDescent="0.3">
      <c r="A28" s="6">
        <v>49</v>
      </c>
      <c r="B28" s="6">
        <v>2000</v>
      </c>
      <c r="C28" s="28">
        <v>41736</v>
      </c>
      <c r="D28" s="6">
        <f t="shared" si="3"/>
        <v>4</v>
      </c>
      <c r="E28" s="6">
        <f t="shared" si="4"/>
        <v>2</v>
      </c>
      <c r="F28" s="35">
        <f t="shared" si="5"/>
        <v>1</v>
      </c>
    </row>
    <row r="29" spans="1:6" hidden="1" outlineLevel="2" x14ac:dyDescent="0.3">
      <c r="A29" s="6">
        <v>56</v>
      </c>
      <c r="B29" s="6">
        <v>1100</v>
      </c>
      <c r="C29" s="28">
        <v>41750</v>
      </c>
      <c r="D29" s="6">
        <f t="shared" si="3"/>
        <v>4</v>
      </c>
      <c r="E29" s="6">
        <f t="shared" si="4"/>
        <v>2</v>
      </c>
      <c r="F29" s="35">
        <f t="shared" si="5"/>
        <v>1</v>
      </c>
    </row>
    <row r="30" spans="1:6" hidden="1" outlineLevel="2" x14ac:dyDescent="0.3">
      <c r="A30" s="6">
        <v>63</v>
      </c>
      <c r="B30" s="6">
        <v>1000</v>
      </c>
      <c r="C30" s="28">
        <v>41764</v>
      </c>
      <c r="D30" s="6">
        <f t="shared" si="3"/>
        <v>5</v>
      </c>
      <c r="E30" s="6">
        <f t="shared" si="4"/>
        <v>2</v>
      </c>
      <c r="F30" s="35">
        <f t="shared" si="5"/>
        <v>1</v>
      </c>
    </row>
    <row r="31" spans="1:6" hidden="1" outlineLevel="2" x14ac:dyDescent="0.3">
      <c r="A31" s="6">
        <v>70</v>
      </c>
      <c r="B31" s="6">
        <v>1500</v>
      </c>
      <c r="C31" s="28">
        <v>41778</v>
      </c>
      <c r="D31" s="6">
        <f t="shared" si="3"/>
        <v>5</v>
      </c>
      <c r="E31" s="6">
        <f t="shared" si="4"/>
        <v>2</v>
      </c>
      <c r="F31" s="35">
        <f t="shared" si="5"/>
        <v>1</v>
      </c>
    </row>
    <row r="32" spans="1:6" hidden="1" outlineLevel="2" x14ac:dyDescent="0.3">
      <c r="A32" s="6">
        <v>77</v>
      </c>
      <c r="B32" s="6">
        <v>1200</v>
      </c>
      <c r="C32" s="28">
        <v>41792</v>
      </c>
      <c r="D32" s="6">
        <f t="shared" si="3"/>
        <v>6</v>
      </c>
      <c r="E32" s="6">
        <f t="shared" si="4"/>
        <v>2</v>
      </c>
      <c r="F32" s="35">
        <f t="shared" si="5"/>
        <v>1</v>
      </c>
    </row>
    <row r="33" spans="1:6" hidden="1" outlineLevel="2" x14ac:dyDescent="0.3">
      <c r="A33" s="6">
        <v>84</v>
      </c>
      <c r="B33" s="6">
        <v>1900</v>
      </c>
      <c r="C33" s="28">
        <v>41806</v>
      </c>
      <c r="D33" s="6">
        <f t="shared" si="3"/>
        <v>6</v>
      </c>
      <c r="E33" s="6">
        <f t="shared" si="4"/>
        <v>2</v>
      </c>
      <c r="F33" s="35">
        <f t="shared" si="5"/>
        <v>1</v>
      </c>
    </row>
    <row r="34" spans="1:6" hidden="1" outlineLevel="2" x14ac:dyDescent="0.3">
      <c r="A34" s="6">
        <v>91</v>
      </c>
      <c r="B34" s="6">
        <v>1600</v>
      </c>
      <c r="C34" s="28">
        <v>41820</v>
      </c>
      <c r="D34" s="6">
        <f t="shared" si="3"/>
        <v>6</v>
      </c>
      <c r="E34" s="6">
        <f t="shared" si="4"/>
        <v>2</v>
      </c>
      <c r="F34" s="35">
        <f t="shared" si="5"/>
        <v>1</v>
      </c>
    </row>
    <row r="35" spans="1:6" hidden="1" outlineLevel="2" x14ac:dyDescent="0.3">
      <c r="A35" s="6">
        <v>98</v>
      </c>
      <c r="B35" s="6">
        <v>1300</v>
      </c>
      <c r="C35" s="28">
        <v>41834</v>
      </c>
      <c r="D35" s="6">
        <f t="shared" si="3"/>
        <v>7</v>
      </c>
      <c r="E35" s="6">
        <f t="shared" si="4"/>
        <v>2</v>
      </c>
      <c r="F35" s="35">
        <f t="shared" si="5"/>
        <v>2</v>
      </c>
    </row>
    <row r="36" spans="1:6" hidden="1" outlineLevel="2" x14ac:dyDescent="0.3">
      <c r="A36" s="6">
        <v>105</v>
      </c>
      <c r="B36" s="6">
        <v>1100</v>
      </c>
      <c r="C36" s="28">
        <v>41848</v>
      </c>
      <c r="D36" s="6">
        <f t="shared" si="3"/>
        <v>7</v>
      </c>
      <c r="E36" s="6">
        <f t="shared" si="4"/>
        <v>2</v>
      </c>
      <c r="F36" s="35">
        <f t="shared" si="5"/>
        <v>2</v>
      </c>
    </row>
    <row r="37" spans="1:6" hidden="1" outlineLevel="2" x14ac:dyDescent="0.3">
      <c r="A37" s="6">
        <v>112</v>
      </c>
      <c r="B37" s="6">
        <v>1100</v>
      </c>
      <c r="C37" s="28">
        <v>41862</v>
      </c>
      <c r="D37" s="6">
        <f t="shared" si="3"/>
        <v>8</v>
      </c>
      <c r="E37" s="6">
        <f t="shared" si="4"/>
        <v>2</v>
      </c>
      <c r="F37" s="35">
        <f t="shared" si="5"/>
        <v>2</v>
      </c>
    </row>
    <row r="38" spans="1:6" hidden="1" outlineLevel="2" x14ac:dyDescent="0.3">
      <c r="A38" s="6">
        <v>119</v>
      </c>
      <c r="B38" s="6">
        <v>1200</v>
      </c>
      <c r="C38" s="28">
        <v>41876</v>
      </c>
      <c r="D38" s="6">
        <f t="shared" si="3"/>
        <v>8</v>
      </c>
      <c r="E38" s="6">
        <f t="shared" si="4"/>
        <v>2</v>
      </c>
      <c r="F38" s="35">
        <f t="shared" si="5"/>
        <v>2</v>
      </c>
    </row>
    <row r="39" spans="1:6" hidden="1" outlineLevel="2" x14ac:dyDescent="0.3">
      <c r="A39" s="6">
        <v>126</v>
      </c>
      <c r="B39" s="6">
        <v>1100</v>
      </c>
      <c r="C39" s="28">
        <v>41890</v>
      </c>
      <c r="D39" s="6">
        <f t="shared" si="3"/>
        <v>9</v>
      </c>
      <c r="E39" s="6">
        <f t="shared" si="4"/>
        <v>2</v>
      </c>
      <c r="F39" s="35">
        <f t="shared" si="5"/>
        <v>2</v>
      </c>
    </row>
    <row r="40" spans="1:6" hidden="1" outlineLevel="2" x14ac:dyDescent="0.3">
      <c r="A40" s="6">
        <v>133</v>
      </c>
      <c r="B40" s="6">
        <v>1200</v>
      </c>
      <c r="C40" s="28">
        <v>41904</v>
      </c>
      <c r="D40" s="6">
        <f t="shared" si="3"/>
        <v>9</v>
      </c>
      <c r="E40" s="6">
        <f t="shared" si="4"/>
        <v>2</v>
      </c>
      <c r="F40" s="35">
        <f t="shared" si="5"/>
        <v>2</v>
      </c>
    </row>
    <row r="41" spans="1:6" outlineLevel="1" collapsed="1" x14ac:dyDescent="0.3">
      <c r="A41" s="6"/>
      <c r="B41" s="6">
        <f>SUBTOTAL(9,B22:B40)</f>
        <v>25900</v>
      </c>
      <c r="C41" s="28"/>
      <c r="D41" s="6"/>
      <c r="E41" s="41" t="s">
        <v>86</v>
      </c>
      <c r="F41" s="35"/>
    </row>
    <row r="42" spans="1:6" hidden="1" outlineLevel="2" x14ac:dyDescent="0.3">
      <c r="A42" s="6">
        <v>4</v>
      </c>
      <c r="B42" s="6">
        <v>1400</v>
      </c>
      <c r="C42" s="28">
        <v>41646</v>
      </c>
      <c r="D42" s="6">
        <f t="shared" ref="D42:D60" si="6">MONTH(C42)</f>
        <v>1</v>
      </c>
      <c r="E42" s="6">
        <f t="shared" ref="E42:E60" si="7">WEEKDAY(C42)</f>
        <v>3</v>
      </c>
      <c r="F42" s="35">
        <f t="shared" ref="F42:F60" si="8">IF(D42&lt;=6,1,2)</f>
        <v>1</v>
      </c>
    </row>
    <row r="43" spans="1:6" hidden="1" outlineLevel="2" x14ac:dyDescent="0.3">
      <c r="A43" s="6">
        <v>11</v>
      </c>
      <c r="B43" s="6">
        <v>1700</v>
      </c>
      <c r="C43" s="28">
        <v>41660</v>
      </c>
      <c r="D43" s="6">
        <f t="shared" si="6"/>
        <v>1</v>
      </c>
      <c r="E43" s="6">
        <f t="shared" si="7"/>
        <v>3</v>
      </c>
      <c r="F43" s="35">
        <f t="shared" si="8"/>
        <v>1</v>
      </c>
    </row>
    <row r="44" spans="1:6" hidden="1" outlineLevel="2" x14ac:dyDescent="0.3">
      <c r="A44" s="6">
        <v>18</v>
      </c>
      <c r="B44" s="6">
        <v>1400</v>
      </c>
      <c r="C44" s="28">
        <v>41674</v>
      </c>
      <c r="D44" s="6">
        <f t="shared" si="6"/>
        <v>2</v>
      </c>
      <c r="E44" s="6">
        <f t="shared" si="7"/>
        <v>3</v>
      </c>
      <c r="F44" s="35">
        <f t="shared" si="8"/>
        <v>1</v>
      </c>
    </row>
    <row r="45" spans="1:6" hidden="1" outlineLevel="2" x14ac:dyDescent="0.3">
      <c r="A45" s="6">
        <v>25</v>
      </c>
      <c r="B45" s="6">
        <v>1500</v>
      </c>
      <c r="C45" s="28">
        <v>41688</v>
      </c>
      <c r="D45" s="6">
        <f t="shared" si="6"/>
        <v>2</v>
      </c>
      <c r="E45" s="6">
        <f t="shared" si="7"/>
        <v>3</v>
      </c>
      <c r="F45" s="35">
        <f t="shared" si="8"/>
        <v>1</v>
      </c>
    </row>
    <row r="46" spans="1:6" hidden="1" outlineLevel="2" x14ac:dyDescent="0.3">
      <c r="A46" s="6">
        <v>32</v>
      </c>
      <c r="B46" s="6">
        <v>2000</v>
      </c>
      <c r="C46" s="28">
        <v>41702</v>
      </c>
      <c r="D46" s="6">
        <f t="shared" si="6"/>
        <v>3</v>
      </c>
      <c r="E46" s="6">
        <f t="shared" si="7"/>
        <v>3</v>
      </c>
      <c r="F46" s="35">
        <f t="shared" si="8"/>
        <v>1</v>
      </c>
    </row>
    <row r="47" spans="1:6" hidden="1" outlineLevel="2" x14ac:dyDescent="0.3">
      <c r="A47" s="6">
        <v>39</v>
      </c>
      <c r="B47" s="6">
        <v>1700</v>
      </c>
      <c r="C47" s="28">
        <v>41716</v>
      </c>
      <c r="D47" s="6">
        <f t="shared" si="6"/>
        <v>3</v>
      </c>
      <c r="E47" s="6">
        <f t="shared" si="7"/>
        <v>3</v>
      </c>
      <c r="F47" s="35">
        <f t="shared" si="8"/>
        <v>1</v>
      </c>
    </row>
    <row r="48" spans="1:6" hidden="1" outlineLevel="2" x14ac:dyDescent="0.3">
      <c r="A48" s="6">
        <v>46</v>
      </c>
      <c r="B48" s="6">
        <v>1900</v>
      </c>
      <c r="C48" s="28">
        <v>41730</v>
      </c>
      <c r="D48" s="6">
        <f t="shared" si="6"/>
        <v>4</v>
      </c>
      <c r="E48" s="6">
        <f t="shared" si="7"/>
        <v>3</v>
      </c>
      <c r="F48" s="35">
        <f t="shared" si="8"/>
        <v>1</v>
      </c>
    </row>
    <row r="49" spans="1:6" hidden="1" outlineLevel="2" x14ac:dyDescent="0.3">
      <c r="A49" s="6">
        <v>53</v>
      </c>
      <c r="B49" s="6">
        <v>1200</v>
      </c>
      <c r="C49" s="28">
        <v>41744</v>
      </c>
      <c r="D49" s="6">
        <f t="shared" si="6"/>
        <v>4</v>
      </c>
      <c r="E49" s="6">
        <f t="shared" si="7"/>
        <v>3</v>
      </c>
      <c r="F49" s="35">
        <f t="shared" si="8"/>
        <v>1</v>
      </c>
    </row>
    <row r="50" spans="1:6" hidden="1" outlineLevel="2" x14ac:dyDescent="0.3">
      <c r="A50" s="6">
        <v>60</v>
      </c>
      <c r="B50" s="6">
        <v>1700</v>
      </c>
      <c r="C50" s="28">
        <v>41758</v>
      </c>
      <c r="D50" s="6">
        <f t="shared" si="6"/>
        <v>4</v>
      </c>
      <c r="E50" s="6">
        <f t="shared" si="7"/>
        <v>3</v>
      </c>
      <c r="F50" s="35">
        <f t="shared" si="8"/>
        <v>1</v>
      </c>
    </row>
    <row r="51" spans="1:6" hidden="1" outlineLevel="2" x14ac:dyDescent="0.3">
      <c r="A51" s="6">
        <v>67</v>
      </c>
      <c r="B51" s="6">
        <v>1000</v>
      </c>
      <c r="C51" s="28">
        <v>41772</v>
      </c>
      <c r="D51" s="6">
        <f t="shared" si="6"/>
        <v>5</v>
      </c>
      <c r="E51" s="6">
        <f t="shared" si="7"/>
        <v>3</v>
      </c>
      <c r="F51" s="35">
        <f t="shared" si="8"/>
        <v>1</v>
      </c>
    </row>
    <row r="52" spans="1:6" hidden="1" outlineLevel="2" x14ac:dyDescent="0.3">
      <c r="A52" s="6">
        <v>74</v>
      </c>
      <c r="B52" s="6">
        <v>1300</v>
      </c>
      <c r="C52" s="28">
        <v>41786</v>
      </c>
      <c r="D52" s="6">
        <f t="shared" si="6"/>
        <v>5</v>
      </c>
      <c r="E52" s="6">
        <f t="shared" si="7"/>
        <v>3</v>
      </c>
      <c r="F52" s="35">
        <f t="shared" si="8"/>
        <v>1</v>
      </c>
    </row>
    <row r="53" spans="1:6" hidden="1" outlineLevel="2" x14ac:dyDescent="0.3">
      <c r="A53" s="6">
        <v>81</v>
      </c>
      <c r="B53" s="6">
        <v>1800</v>
      </c>
      <c r="C53" s="28">
        <v>41800</v>
      </c>
      <c r="D53" s="6">
        <f t="shared" si="6"/>
        <v>6</v>
      </c>
      <c r="E53" s="6">
        <f t="shared" si="7"/>
        <v>3</v>
      </c>
      <c r="F53" s="35">
        <f t="shared" si="8"/>
        <v>1</v>
      </c>
    </row>
    <row r="54" spans="1:6" hidden="1" outlineLevel="2" x14ac:dyDescent="0.3">
      <c r="A54" s="6">
        <v>88</v>
      </c>
      <c r="B54" s="6">
        <v>1600</v>
      </c>
      <c r="C54" s="28">
        <v>41814</v>
      </c>
      <c r="D54" s="6">
        <f t="shared" si="6"/>
        <v>6</v>
      </c>
      <c r="E54" s="6">
        <f t="shared" si="7"/>
        <v>3</v>
      </c>
      <c r="F54" s="35">
        <f t="shared" si="8"/>
        <v>1</v>
      </c>
    </row>
    <row r="55" spans="1:6" hidden="1" outlineLevel="2" x14ac:dyDescent="0.3">
      <c r="A55" s="6">
        <v>95</v>
      </c>
      <c r="B55" s="6">
        <v>1300</v>
      </c>
      <c r="C55" s="28">
        <v>41828</v>
      </c>
      <c r="D55" s="6">
        <f t="shared" si="6"/>
        <v>7</v>
      </c>
      <c r="E55" s="6">
        <f t="shared" si="7"/>
        <v>3</v>
      </c>
      <c r="F55" s="35">
        <f t="shared" si="8"/>
        <v>2</v>
      </c>
    </row>
    <row r="56" spans="1:6" hidden="1" outlineLevel="2" x14ac:dyDescent="0.3">
      <c r="A56" s="6">
        <v>102</v>
      </c>
      <c r="B56" s="6">
        <v>1100</v>
      </c>
      <c r="C56" s="28">
        <v>41842</v>
      </c>
      <c r="D56" s="6">
        <f t="shared" si="6"/>
        <v>7</v>
      </c>
      <c r="E56" s="6">
        <f t="shared" si="7"/>
        <v>3</v>
      </c>
      <c r="F56" s="35">
        <f t="shared" si="8"/>
        <v>2</v>
      </c>
    </row>
    <row r="57" spans="1:6" hidden="1" outlineLevel="2" x14ac:dyDescent="0.3">
      <c r="A57" s="6">
        <v>109</v>
      </c>
      <c r="B57" s="6">
        <v>1100</v>
      </c>
      <c r="C57" s="28">
        <v>41856</v>
      </c>
      <c r="D57" s="6">
        <f t="shared" si="6"/>
        <v>8</v>
      </c>
      <c r="E57" s="6">
        <f t="shared" si="7"/>
        <v>3</v>
      </c>
      <c r="F57" s="35">
        <f t="shared" si="8"/>
        <v>2</v>
      </c>
    </row>
    <row r="58" spans="1:6" hidden="1" outlineLevel="2" x14ac:dyDescent="0.3">
      <c r="A58" s="6">
        <v>116</v>
      </c>
      <c r="B58" s="6">
        <v>1900</v>
      </c>
      <c r="C58" s="28">
        <v>41870</v>
      </c>
      <c r="D58" s="6">
        <f t="shared" si="6"/>
        <v>8</v>
      </c>
      <c r="E58" s="6">
        <f t="shared" si="7"/>
        <v>3</v>
      </c>
      <c r="F58" s="35">
        <f t="shared" si="8"/>
        <v>2</v>
      </c>
    </row>
    <row r="59" spans="1:6" hidden="1" outlineLevel="2" x14ac:dyDescent="0.3">
      <c r="A59" s="6">
        <v>123</v>
      </c>
      <c r="B59" s="6">
        <v>1700</v>
      </c>
      <c r="C59" s="28">
        <v>41884</v>
      </c>
      <c r="D59" s="6">
        <f t="shared" si="6"/>
        <v>9</v>
      </c>
      <c r="E59" s="6">
        <f t="shared" si="7"/>
        <v>3</v>
      </c>
      <c r="F59" s="35">
        <f t="shared" si="8"/>
        <v>2</v>
      </c>
    </row>
    <row r="60" spans="1:6" hidden="1" outlineLevel="2" x14ac:dyDescent="0.3">
      <c r="A60" s="6">
        <v>130</v>
      </c>
      <c r="B60" s="6">
        <v>1600</v>
      </c>
      <c r="C60" s="28">
        <v>41898</v>
      </c>
      <c r="D60" s="6">
        <f t="shared" si="6"/>
        <v>9</v>
      </c>
      <c r="E60" s="6">
        <f t="shared" si="7"/>
        <v>3</v>
      </c>
      <c r="F60" s="35">
        <f t="shared" si="8"/>
        <v>2</v>
      </c>
    </row>
    <row r="61" spans="1:6" outlineLevel="1" collapsed="1" x14ac:dyDescent="0.3">
      <c r="A61" s="6"/>
      <c r="B61" s="6">
        <f>SUBTOTAL(9,B42:B60)</f>
        <v>28900</v>
      </c>
      <c r="C61" s="28"/>
      <c r="D61" s="6"/>
      <c r="E61" s="41" t="s">
        <v>87</v>
      </c>
      <c r="F61" s="35"/>
    </row>
    <row r="62" spans="1:6" hidden="1" outlineLevel="2" x14ac:dyDescent="0.3">
      <c r="A62" s="6">
        <v>1</v>
      </c>
      <c r="B62" s="6">
        <v>1300</v>
      </c>
      <c r="C62" s="28">
        <v>41640</v>
      </c>
      <c r="D62" s="29">
        <f t="shared" ref="D62:D81" si="9">MONTH(C62)</f>
        <v>1</v>
      </c>
      <c r="E62" s="29">
        <f t="shared" ref="E62:E81" si="10">WEEKDAY(C62)</f>
        <v>4</v>
      </c>
      <c r="F62" s="29">
        <f t="shared" ref="F62:F81" si="11">IF(D62&lt;=6,1,2)</f>
        <v>1</v>
      </c>
    </row>
    <row r="63" spans="1:6" hidden="1" outlineLevel="2" x14ac:dyDescent="0.3">
      <c r="A63" s="6">
        <v>8</v>
      </c>
      <c r="B63" s="6">
        <v>1800</v>
      </c>
      <c r="C63" s="28">
        <v>41654</v>
      </c>
      <c r="D63" s="6">
        <f t="shared" si="9"/>
        <v>1</v>
      </c>
      <c r="E63" s="6">
        <f t="shared" si="10"/>
        <v>4</v>
      </c>
      <c r="F63" s="35">
        <f t="shared" si="11"/>
        <v>1</v>
      </c>
    </row>
    <row r="64" spans="1:6" hidden="1" outlineLevel="2" x14ac:dyDescent="0.3">
      <c r="A64" s="6">
        <v>15</v>
      </c>
      <c r="B64" s="6">
        <v>1700</v>
      </c>
      <c r="C64" s="28">
        <v>41668</v>
      </c>
      <c r="D64" s="6">
        <f t="shared" si="9"/>
        <v>1</v>
      </c>
      <c r="E64" s="6">
        <f t="shared" si="10"/>
        <v>4</v>
      </c>
      <c r="F64" s="35">
        <f t="shared" si="11"/>
        <v>1</v>
      </c>
    </row>
    <row r="65" spans="1:6" hidden="1" outlineLevel="2" x14ac:dyDescent="0.3">
      <c r="A65" s="6">
        <v>22</v>
      </c>
      <c r="B65" s="6">
        <v>1700</v>
      </c>
      <c r="C65" s="28">
        <v>41682</v>
      </c>
      <c r="D65" s="6">
        <f t="shared" si="9"/>
        <v>2</v>
      </c>
      <c r="E65" s="6">
        <f t="shared" si="10"/>
        <v>4</v>
      </c>
      <c r="F65" s="35">
        <f t="shared" si="11"/>
        <v>1</v>
      </c>
    </row>
    <row r="66" spans="1:6" hidden="1" outlineLevel="2" x14ac:dyDescent="0.3">
      <c r="A66" s="6">
        <v>29</v>
      </c>
      <c r="B66" s="6">
        <v>1000</v>
      </c>
      <c r="C66" s="28">
        <v>41696</v>
      </c>
      <c r="D66" s="6">
        <f t="shared" si="9"/>
        <v>2</v>
      </c>
      <c r="E66" s="6">
        <f t="shared" si="10"/>
        <v>4</v>
      </c>
      <c r="F66" s="35">
        <f t="shared" si="11"/>
        <v>1</v>
      </c>
    </row>
    <row r="67" spans="1:6" hidden="1" outlineLevel="2" x14ac:dyDescent="0.3">
      <c r="A67" s="6">
        <v>36</v>
      </c>
      <c r="B67" s="6">
        <v>2000</v>
      </c>
      <c r="C67" s="28">
        <v>41710</v>
      </c>
      <c r="D67" s="6">
        <f t="shared" si="9"/>
        <v>3</v>
      </c>
      <c r="E67" s="6">
        <f t="shared" si="10"/>
        <v>4</v>
      </c>
      <c r="F67" s="35">
        <f t="shared" si="11"/>
        <v>1</v>
      </c>
    </row>
    <row r="68" spans="1:6" hidden="1" outlineLevel="2" x14ac:dyDescent="0.3">
      <c r="A68" s="6">
        <v>43</v>
      </c>
      <c r="B68" s="6">
        <v>1500</v>
      </c>
      <c r="C68" s="28">
        <v>41724</v>
      </c>
      <c r="D68" s="6">
        <f t="shared" si="9"/>
        <v>3</v>
      </c>
      <c r="E68" s="6">
        <f t="shared" si="10"/>
        <v>4</v>
      </c>
      <c r="F68" s="35">
        <f t="shared" si="11"/>
        <v>1</v>
      </c>
    </row>
    <row r="69" spans="1:6" hidden="1" outlineLevel="2" x14ac:dyDescent="0.3">
      <c r="A69" s="6">
        <v>50</v>
      </c>
      <c r="B69" s="6">
        <v>1300</v>
      </c>
      <c r="C69" s="28">
        <v>41738</v>
      </c>
      <c r="D69" s="6">
        <f t="shared" si="9"/>
        <v>4</v>
      </c>
      <c r="E69" s="6">
        <f t="shared" si="10"/>
        <v>4</v>
      </c>
      <c r="F69" s="35">
        <f t="shared" si="11"/>
        <v>1</v>
      </c>
    </row>
    <row r="70" spans="1:6" hidden="1" outlineLevel="2" x14ac:dyDescent="0.3">
      <c r="A70" s="6">
        <v>57</v>
      </c>
      <c r="B70" s="6">
        <v>1000</v>
      </c>
      <c r="C70" s="28">
        <v>41752</v>
      </c>
      <c r="D70" s="6">
        <f t="shared" si="9"/>
        <v>4</v>
      </c>
      <c r="E70" s="6">
        <f t="shared" si="10"/>
        <v>4</v>
      </c>
      <c r="F70" s="35">
        <f t="shared" si="11"/>
        <v>1</v>
      </c>
    </row>
    <row r="71" spans="1:6" hidden="1" outlineLevel="2" x14ac:dyDescent="0.3">
      <c r="A71" s="6">
        <v>64</v>
      </c>
      <c r="B71" s="6">
        <v>1000</v>
      </c>
      <c r="C71" s="28">
        <v>41766</v>
      </c>
      <c r="D71" s="6">
        <f t="shared" si="9"/>
        <v>5</v>
      </c>
      <c r="E71" s="6">
        <f t="shared" si="10"/>
        <v>4</v>
      </c>
      <c r="F71" s="35">
        <f t="shared" si="11"/>
        <v>1</v>
      </c>
    </row>
    <row r="72" spans="1:6" hidden="1" outlineLevel="2" x14ac:dyDescent="0.3">
      <c r="A72" s="6">
        <v>71</v>
      </c>
      <c r="B72" s="6">
        <v>1600</v>
      </c>
      <c r="C72" s="28">
        <v>41780</v>
      </c>
      <c r="D72" s="6">
        <f t="shared" si="9"/>
        <v>5</v>
      </c>
      <c r="E72" s="6">
        <f t="shared" si="10"/>
        <v>4</v>
      </c>
      <c r="F72" s="35">
        <f t="shared" si="11"/>
        <v>1</v>
      </c>
    </row>
    <row r="73" spans="1:6" hidden="1" outlineLevel="2" x14ac:dyDescent="0.3">
      <c r="A73" s="6">
        <v>78</v>
      </c>
      <c r="B73" s="6">
        <v>1700</v>
      </c>
      <c r="C73" s="28">
        <v>41794</v>
      </c>
      <c r="D73" s="6">
        <f t="shared" si="9"/>
        <v>6</v>
      </c>
      <c r="E73" s="6">
        <f t="shared" si="10"/>
        <v>4</v>
      </c>
      <c r="F73" s="35">
        <f t="shared" si="11"/>
        <v>1</v>
      </c>
    </row>
    <row r="74" spans="1:6" hidden="1" outlineLevel="2" x14ac:dyDescent="0.3">
      <c r="A74" s="6">
        <v>85</v>
      </c>
      <c r="B74" s="6">
        <v>1800</v>
      </c>
      <c r="C74" s="28">
        <v>41808</v>
      </c>
      <c r="D74" s="6">
        <f t="shared" si="9"/>
        <v>6</v>
      </c>
      <c r="E74" s="6">
        <f t="shared" si="10"/>
        <v>4</v>
      </c>
      <c r="F74" s="35">
        <f t="shared" si="11"/>
        <v>1</v>
      </c>
    </row>
    <row r="75" spans="1:6" hidden="1" outlineLevel="2" x14ac:dyDescent="0.3">
      <c r="A75" s="6">
        <v>92</v>
      </c>
      <c r="B75" s="6">
        <v>1900</v>
      </c>
      <c r="C75" s="28">
        <v>41822</v>
      </c>
      <c r="D75" s="6">
        <f t="shared" si="9"/>
        <v>7</v>
      </c>
      <c r="E75" s="6">
        <f t="shared" si="10"/>
        <v>4</v>
      </c>
      <c r="F75" s="35">
        <f t="shared" si="11"/>
        <v>2</v>
      </c>
    </row>
    <row r="76" spans="1:6" hidden="1" outlineLevel="2" x14ac:dyDescent="0.3">
      <c r="A76" s="6">
        <v>99</v>
      </c>
      <c r="B76" s="6">
        <v>1700</v>
      </c>
      <c r="C76" s="28">
        <v>41836</v>
      </c>
      <c r="D76" s="6">
        <f t="shared" si="9"/>
        <v>7</v>
      </c>
      <c r="E76" s="6">
        <f t="shared" si="10"/>
        <v>4</v>
      </c>
      <c r="F76" s="35">
        <f t="shared" si="11"/>
        <v>2</v>
      </c>
    </row>
    <row r="77" spans="1:6" hidden="1" outlineLevel="2" x14ac:dyDescent="0.3">
      <c r="A77" s="6">
        <v>106</v>
      </c>
      <c r="B77" s="6">
        <v>1300</v>
      </c>
      <c r="C77" s="28">
        <v>41850</v>
      </c>
      <c r="D77" s="6">
        <f t="shared" si="9"/>
        <v>7</v>
      </c>
      <c r="E77" s="6">
        <f t="shared" si="10"/>
        <v>4</v>
      </c>
      <c r="F77" s="35">
        <f t="shared" si="11"/>
        <v>2</v>
      </c>
    </row>
    <row r="78" spans="1:6" hidden="1" outlineLevel="2" x14ac:dyDescent="0.3">
      <c r="A78" s="6">
        <v>113</v>
      </c>
      <c r="B78" s="6">
        <v>2000</v>
      </c>
      <c r="C78" s="28">
        <v>41864</v>
      </c>
      <c r="D78" s="6">
        <f t="shared" si="9"/>
        <v>8</v>
      </c>
      <c r="E78" s="6">
        <f t="shared" si="10"/>
        <v>4</v>
      </c>
      <c r="F78" s="35">
        <f t="shared" si="11"/>
        <v>2</v>
      </c>
    </row>
    <row r="79" spans="1:6" hidden="1" outlineLevel="2" x14ac:dyDescent="0.3">
      <c r="A79" s="6">
        <v>120</v>
      </c>
      <c r="B79" s="6">
        <v>1400</v>
      </c>
      <c r="C79" s="28">
        <v>41878</v>
      </c>
      <c r="D79" s="6">
        <f t="shared" si="9"/>
        <v>8</v>
      </c>
      <c r="E79" s="6">
        <f t="shared" si="10"/>
        <v>4</v>
      </c>
      <c r="F79" s="35">
        <f t="shared" si="11"/>
        <v>2</v>
      </c>
    </row>
    <row r="80" spans="1:6" hidden="1" outlineLevel="2" x14ac:dyDescent="0.3">
      <c r="A80" s="6">
        <v>127</v>
      </c>
      <c r="B80" s="6">
        <v>2000</v>
      </c>
      <c r="C80" s="28">
        <v>41892</v>
      </c>
      <c r="D80" s="6">
        <f t="shared" si="9"/>
        <v>9</v>
      </c>
      <c r="E80" s="6">
        <f t="shared" si="10"/>
        <v>4</v>
      </c>
      <c r="F80" s="35">
        <f t="shared" si="11"/>
        <v>2</v>
      </c>
    </row>
    <row r="81" spans="1:6" hidden="1" outlineLevel="2" x14ac:dyDescent="0.3">
      <c r="A81" s="6">
        <v>134</v>
      </c>
      <c r="B81" s="6">
        <v>1100</v>
      </c>
      <c r="C81" s="28">
        <v>41906</v>
      </c>
      <c r="D81" s="6">
        <f t="shared" si="9"/>
        <v>9</v>
      </c>
      <c r="E81" s="6">
        <f t="shared" si="10"/>
        <v>4</v>
      </c>
      <c r="F81" s="35">
        <f t="shared" si="11"/>
        <v>2</v>
      </c>
    </row>
    <row r="82" spans="1:6" outlineLevel="1" collapsed="1" x14ac:dyDescent="0.3">
      <c r="A82" s="6"/>
      <c r="B82" s="6">
        <f>SUBTOTAL(9,B62:B81)</f>
        <v>30800</v>
      </c>
      <c r="C82" s="28"/>
      <c r="D82" s="6"/>
      <c r="E82" s="41" t="s">
        <v>88</v>
      </c>
      <c r="F82" s="35"/>
    </row>
    <row r="83" spans="1:6" hidden="1" outlineLevel="2" x14ac:dyDescent="0.3">
      <c r="A83" s="6">
        <v>5</v>
      </c>
      <c r="B83" s="6">
        <v>1600</v>
      </c>
      <c r="C83" s="28">
        <v>41648</v>
      </c>
      <c r="D83" s="6">
        <f t="shared" ref="D83:D101" si="12">MONTH(C83)</f>
        <v>1</v>
      </c>
      <c r="E83" s="6">
        <f t="shared" ref="E83:E101" si="13">WEEKDAY(C83)</f>
        <v>5</v>
      </c>
      <c r="F83" s="35">
        <f t="shared" ref="F83:F101" si="14">IF(D83&lt;=6,1,2)</f>
        <v>1</v>
      </c>
    </row>
    <row r="84" spans="1:6" hidden="1" outlineLevel="2" x14ac:dyDescent="0.3">
      <c r="A84" s="6">
        <v>12</v>
      </c>
      <c r="B84" s="6">
        <v>1600</v>
      </c>
      <c r="C84" s="28">
        <v>41662</v>
      </c>
      <c r="D84" s="6">
        <f t="shared" si="12"/>
        <v>1</v>
      </c>
      <c r="E84" s="6">
        <f t="shared" si="13"/>
        <v>5</v>
      </c>
      <c r="F84" s="35">
        <f t="shared" si="14"/>
        <v>1</v>
      </c>
    </row>
    <row r="85" spans="1:6" hidden="1" outlineLevel="2" x14ac:dyDescent="0.3">
      <c r="A85" s="6">
        <v>19</v>
      </c>
      <c r="B85" s="6">
        <v>1300</v>
      </c>
      <c r="C85" s="28">
        <v>41676</v>
      </c>
      <c r="D85" s="6">
        <f t="shared" si="12"/>
        <v>2</v>
      </c>
      <c r="E85" s="6">
        <f t="shared" si="13"/>
        <v>5</v>
      </c>
      <c r="F85" s="35">
        <f t="shared" si="14"/>
        <v>1</v>
      </c>
    </row>
    <row r="86" spans="1:6" hidden="1" outlineLevel="2" x14ac:dyDescent="0.3">
      <c r="A86" s="6">
        <v>26</v>
      </c>
      <c r="B86" s="6">
        <v>1000</v>
      </c>
      <c r="C86" s="28">
        <v>41690</v>
      </c>
      <c r="D86" s="6">
        <f t="shared" si="12"/>
        <v>2</v>
      </c>
      <c r="E86" s="6">
        <f t="shared" si="13"/>
        <v>5</v>
      </c>
      <c r="F86" s="35">
        <f t="shared" si="14"/>
        <v>1</v>
      </c>
    </row>
    <row r="87" spans="1:6" hidden="1" outlineLevel="2" x14ac:dyDescent="0.3">
      <c r="A87" s="6">
        <v>33</v>
      </c>
      <c r="B87" s="6">
        <v>1200</v>
      </c>
      <c r="C87" s="28">
        <v>41704</v>
      </c>
      <c r="D87" s="6">
        <f t="shared" si="12"/>
        <v>3</v>
      </c>
      <c r="E87" s="6">
        <f t="shared" si="13"/>
        <v>5</v>
      </c>
      <c r="F87" s="35">
        <f t="shared" si="14"/>
        <v>1</v>
      </c>
    </row>
    <row r="88" spans="1:6" hidden="1" outlineLevel="2" x14ac:dyDescent="0.3">
      <c r="A88" s="6">
        <v>40</v>
      </c>
      <c r="B88" s="6">
        <v>1700</v>
      </c>
      <c r="C88" s="28">
        <v>41718</v>
      </c>
      <c r="D88" s="6">
        <f t="shared" si="12"/>
        <v>3</v>
      </c>
      <c r="E88" s="6">
        <f t="shared" si="13"/>
        <v>5</v>
      </c>
      <c r="F88" s="35">
        <f t="shared" si="14"/>
        <v>1</v>
      </c>
    </row>
    <row r="89" spans="1:6" hidden="1" outlineLevel="2" x14ac:dyDescent="0.3">
      <c r="A89" s="6">
        <v>47</v>
      </c>
      <c r="B89" s="6">
        <v>1000</v>
      </c>
      <c r="C89" s="28">
        <v>41732</v>
      </c>
      <c r="D89" s="6">
        <f t="shared" si="12"/>
        <v>4</v>
      </c>
      <c r="E89" s="6">
        <f t="shared" si="13"/>
        <v>5</v>
      </c>
      <c r="F89" s="35">
        <f t="shared" si="14"/>
        <v>1</v>
      </c>
    </row>
    <row r="90" spans="1:6" hidden="1" outlineLevel="2" x14ac:dyDescent="0.3">
      <c r="A90" s="6">
        <v>54</v>
      </c>
      <c r="B90" s="6">
        <v>1800</v>
      </c>
      <c r="C90" s="28">
        <v>41746</v>
      </c>
      <c r="D90" s="6">
        <f t="shared" si="12"/>
        <v>4</v>
      </c>
      <c r="E90" s="6">
        <f t="shared" si="13"/>
        <v>5</v>
      </c>
      <c r="F90" s="35">
        <f t="shared" si="14"/>
        <v>1</v>
      </c>
    </row>
    <row r="91" spans="1:6" hidden="1" outlineLevel="2" x14ac:dyDescent="0.3">
      <c r="A91" s="6">
        <v>61</v>
      </c>
      <c r="B91" s="6">
        <v>1700</v>
      </c>
      <c r="C91" s="28">
        <v>41760</v>
      </c>
      <c r="D91" s="6">
        <f t="shared" si="12"/>
        <v>5</v>
      </c>
      <c r="E91" s="6">
        <f t="shared" si="13"/>
        <v>5</v>
      </c>
      <c r="F91" s="35">
        <f t="shared" si="14"/>
        <v>1</v>
      </c>
    </row>
    <row r="92" spans="1:6" hidden="1" outlineLevel="2" x14ac:dyDescent="0.3">
      <c r="A92" s="6">
        <v>68</v>
      </c>
      <c r="B92" s="6">
        <v>1900</v>
      </c>
      <c r="C92" s="28">
        <v>41774</v>
      </c>
      <c r="D92" s="6">
        <f t="shared" si="12"/>
        <v>5</v>
      </c>
      <c r="E92" s="6">
        <f t="shared" si="13"/>
        <v>5</v>
      </c>
      <c r="F92" s="35">
        <f t="shared" si="14"/>
        <v>1</v>
      </c>
    </row>
    <row r="93" spans="1:6" hidden="1" outlineLevel="2" x14ac:dyDescent="0.3">
      <c r="A93" s="6">
        <v>75</v>
      </c>
      <c r="B93" s="6">
        <v>1600</v>
      </c>
      <c r="C93" s="28">
        <v>41788</v>
      </c>
      <c r="D93" s="6">
        <f t="shared" si="12"/>
        <v>5</v>
      </c>
      <c r="E93" s="6">
        <f t="shared" si="13"/>
        <v>5</v>
      </c>
      <c r="F93" s="35">
        <f t="shared" si="14"/>
        <v>1</v>
      </c>
    </row>
    <row r="94" spans="1:6" hidden="1" outlineLevel="2" x14ac:dyDescent="0.3">
      <c r="A94" s="6">
        <v>82</v>
      </c>
      <c r="B94" s="6">
        <v>1800</v>
      </c>
      <c r="C94" s="28">
        <v>41802</v>
      </c>
      <c r="D94" s="6">
        <f t="shared" si="12"/>
        <v>6</v>
      </c>
      <c r="E94" s="6">
        <f t="shared" si="13"/>
        <v>5</v>
      </c>
      <c r="F94" s="35">
        <f t="shared" si="14"/>
        <v>1</v>
      </c>
    </row>
    <row r="95" spans="1:6" hidden="1" outlineLevel="2" x14ac:dyDescent="0.3">
      <c r="A95" s="6">
        <v>89</v>
      </c>
      <c r="B95" s="6">
        <v>2000</v>
      </c>
      <c r="C95" s="28">
        <v>41816</v>
      </c>
      <c r="D95" s="6">
        <f t="shared" si="12"/>
        <v>6</v>
      </c>
      <c r="E95" s="6">
        <f t="shared" si="13"/>
        <v>5</v>
      </c>
      <c r="F95" s="35">
        <f t="shared" si="14"/>
        <v>1</v>
      </c>
    </row>
    <row r="96" spans="1:6" hidden="1" outlineLevel="2" x14ac:dyDescent="0.3">
      <c r="A96" s="6">
        <v>96</v>
      </c>
      <c r="B96" s="6">
        <v>1300</v>
      </c>
      <c r="C96" s="28">
        <v>41830</v>
      </c>
      <c r="D96" s="6">
        <f t="shared" si="12"/>
        <v>7</v>
      </c>
      <c r="E96" s="6">
        <f t="shared" si="13"/>
        <v>5</v>
      </c>
      <c r="F96" s="35">
        <f t="shared" si="14"/>
        <v>2</v>
      </c>
    </row>
    <row r="97" spans="1:6" hidden="1" outlineLevel="2" x14ac:dyDescent="0.3">
      <c r="A97" s="6">
        <v>103</v>
      </c>
      <c r="B97" s="6">
        <v>1400</v>
      </c>
      <c r="C97" s="28">
        <v>41844</v>
      </c>
      <c r="D97" s="6">
        <f t="shared" si="12"/>
        <v>7</v>
      </c>
      <c r="E97" s="6">
        <f t="shared" si="13"/>
        <v>5</v>
      </c>
      <c r="F97" s="35">
        <f t="shared" si="14"/>
        <v>2</v>
      </c>
    </row>
    <row r="98" spans="1:6" hidden="1" outlineLevel="2" x14ac:dyDescent="0.3">
      <c r="A98" s="6">
        <v>110</v>
      </c>
      <c r="B98" s="6">
        <v>1200</v>
      </c>
      <c r="C98" s="28">
        <v>41858</v>
      </c>
      <c r="D98" s="6">
        <f t="shared" si="12"/>
        <v>8</v>
      </c>
      <c r="E98" s="6">
        <f t="shared" si="13"/>
        <v>5</v>
      </c>
      <c r="F98" s="35">
        <f t="shared" si="14"/>
        <v>2</v>
      </c>
    </row>
    <row r="99" spans="1:6" hidden="1" outlineLevel="2" x14ac:dyDescent="0.3">
      <c r="A99" s="6">
        <v>117</v>
      </c>
      <c r="B99" s="6">
        <v>1800</v>
      </c>
      <c r="C99" s="28">
        <v>41872</v>
      </c>
      <c r="D99" s="6">
        <f t="shared" si="12"/>
        <v>8</v>
      </c>
      <c r="E99" s="6">
        <f t="shared" si="13"/>
        <v>5</v>
      </c>
      <c r="F99" s="35">
        <f t="shared" si="14"/>
        <v>2</v>
      </c>
    </row>
    <row r="100" spans="1:6" hidden="1" outlineLevel="2" x14ac:dyDescent="0.3">
      <c r="A100" s="6">
        <v>124</v>
      </c>
      <c r="B100" s="6">
        <v>1000</v>
      </c>
      <c r="C100" s="28">
        <v>41886</v>
      </c>
      <c r="D100" s="6">
        <f t="shared" si="12"/>
        <v>9</v>
      </c>
      <c r="E100" s="6">
        <f t="shared" si="13"/>
        <v>5</v>
      </c>
      <c r="F100" s="35">
        <f t="shared" si="14"/>
        <v>2</v>
      </c>
    </row>
    <row r="101" spans="1:6" hidden="1" outlineLevel="2" x14ac:dyDescent="0.3">
      <c r="A101" s="6">
        <v>131</v>
      </c>
      <c r="B101" s="6">
        <v>1400</v>
      </c>
      <c r="C101" s="28">
        <v>41900</v>
      </c>
      <c r="D101" s="6">
        <f t="shared" si="12"/>
        <v>9</v>
      </c>
      <c r="E101" s="6">
        <f t="shared" si="13"/>
        <v>5</v>
      </c>
      <c r="F101" s="35">
        <f t="shared" si="14"/>
        <v>2</v>
      </c>
    </row>
    <row r="102" spans="1:6" outlineLevel="1" collapsed="1" x14ac:dyDescent="0.3">
      <c r="A102" s="6"/>
      <c r="B102" s="6">
        <f>SUBTOTAL(9,B83:B101)</f>
        <v>28300</v>
      </c>
      <c r="C102" s="28"/>
      <c r="D102" s="6"/>
      <c r="E102" s="41" t="s">
        <v>89</v>
      </c>
      <c r="F102" s="35"/>
    </row>
    <row r="103" spans="1:6" hidden="1" outlineLevel="2" x14ac:dyDescent="0.3">
      <c r="A103" s="6">
        <v>2</v>
      </c>
      <c r="B103" s="6">
        <v>1800</v>
      </c>
      <c r="C103" s="28">
        <v>41642</v>
      </c>
      <c r="D103" s="6">
        <f t="shared" ref="D103:D122" si="15">MONTH(C103)</f>
        <v>1</v>
      </c>
      <c r="E103" s="6">
        <f t="shared" ref="E103:E122" si="16">WEEKDAY(C103)</f>
        <v>6</v>
      </c>
      <c r="F103" s="35">
        <f t="shared" ref="F103:F122" si="17">IF(D103&lt;=6,1,2)</f>
        <v>1</v>
      </c>
    </row>
    <row r="104" spans="1:6" hidden="1" outlineLevel="2" x14ac:dyDescent="0.3">
      <c r="A104" s="6">
        <v>9</v>
      </c>
      <c r="B104" s="6">
        <v>1900</v>
      </c>
      <c r="C104" s="28">
        <v>41656</v>
      </c>
      <c r="D104" s="6">
        <f t="shared" si="15"/>
        <v>1</v>
      </c>
      <c r="E104" s="6">
        <f t="shared" si="16"/>
        <v>6</v>
      </c>
      <c r="F104" s="35">
        <f t="shared" si="17"/>
        <v>1</v>
      </c>
    </row>
    <row r="105" spans="1:6" hidden="1" outlineLevel="2" x14ac:dyDescent="0.3">
      <c r="A105" s="6">
        <v>16</v>
      </c>
      <c r="B105" s="6">
        <v>1100</v>
      </c>
      <c r="C105" s="28">
        <v>41670</v>
      </c>
      <c r="D105" s="6">
        <f t="shared" si="15"/>
        <v>1</v>
      </c>
      <c r="E105" s="6">
        <f t="shared" si="16"/>
        <v>6</v>
      </c>
      <c r="F105" s="35">
        <f t="shared" si="17"/>
        <v>1</v>
      </c>
    </row>
    <row r="106" spans="1:6" hidden="1" outlineLevel="2" x14ac:dyDescent="0.3">
      <c r="A106" s="6">
        <v>23</v>
      </c>
      <c r="B106" s="6">
        <v>1900</v>
      </c>
      <c r="C106" s="28">
        <v>41684</v>
      </c>
      <c r="D106" s="6">
        <f t="shared" si="15"/>
        <v>2</v>
      </c>
      <c r="E106" s="6">
        <f t="shared" si="16"/>
        <v>6</v>
      </c>
      <c r="F106" s="35">
        <f t="shared" si="17"/>
        <v>1</v>
      </c>
    </row>
    <row r="107" spans="1:6" hidden="1" outlineLevel="2" x14ac:dyDescent="0.3">
      <c r="A107" s="6">
        <v>30</v>
      </c>
      <c r="B107" s="6">
        <v>1900</v>
      </c>
      <c r="C107" s="28">
        <v>41698</v>
      </c>
      <c r="D107" s="6">
        <f t="shared" si="15"/>
        <v>2</v>
      </c>
      <c r="E107" s="6">
        <f t="shared" si="16"/>
        <v>6</v>
      </c>
      <c r="F107" s="35">
        <f t="shared" si="17"/>
        <v>1</v>
      </c>
    </row>
    <row r="108" spans="1:6" hidden="1" outlineLevel="2" x14ac:dyDescent="0.3">
      <c r="A108" s="6">
        <v>37</v>
      </c>
      <c r="B108" s="6">
        <v>1200</v>
      </c>
      <c r="C108" s="28">
        <v>41712</v>
      </c>
      <c r="D108" s="6">
        <f t="shared" si="15"/>
        <v>3</v>
      </c>
      <c r="E108" s="6">
        <f t="shared" si="16"/>
        <v>6</v>
      </c>
      <c r="F108" s="35">
        <f t="shared" si="17"/>
        <v>1</v>
      </c>
    </row>
    <row r="109" spans="1:6" hidden="1" outlineLevel="2" x14ac:dyDescent="0.3">
      <c r="A109" s="6">
        <v>44</v>
      </c>
      <c r="B109" s="6">
        <v>1500</v>
      </c>
      <c r="C109" s="28">
        <v>41726</v>
      </c>
      <c r="D109" s="6">
        <f t="shared" si="15"/>
        <v>3</v>
      </c>
      <c r="E109" s="6">
        <f t="shared" si="16"/>
        <v>6</v>
      </c>
      <c r="F109" s="35">
        <f t="shared" si="17"/>
        <v>1</v>
      </c>
    </row>
    <row r="110" spans="1:6" hidden="1" outlineLevel="2" x14ac:dyDescent="0.3">
      <c r="A110" s="6">
        <v>51</v>
      </c>
      <c r="B110" s="6">
        <v>1800</v>
      </c>
      <c r="C110" s="28">
        <v>41740</v>
      </c>
      <c r="D110" s="6">
        <f t="shared" si="15"/>
        <v>4</v>
      </c>
      <c r="E110" s="6">
        <f t="shared" si="16"/>
        <v>6</v>
      </c>
      <c r="F110" s="35">
        <f t="shared" si="17"/>
        <v>1</v>
      </c>
    </row>
    <row r="111" spans="1:6" hidden="1" outlineLevel="2" x14ac:dyDescent="0.3">
      <c r="A111" s="6">
        <v>58</v>
      </c>
      <c r="B111" s="6">
        <v>2000</v>
      </c>
      <c r="C111" s="28">
        <v>41754</v>
      </c>
      <c r="D111" s="6">
        <f t="shared" si="15"/>
        <v>4</v>
      </c>
      <c r="E111" s="6">
        <f t="shared" si="16"/>
        <v>6</v>
      </c>
      <c r="F111" s="35">
        <f t="shared" si="17"/>
        <v>1</v>
      </c>
    </row>
    <row r="112" spans="1:6" hidden="1" outlineLevel="2" x14ac:dyDescent="0.3">
      <c r="A112" s="6">
        <v>65</v>
      </c>
      <c r="B112" s="6">
        <v>1200</v>
      </c>
      <c r="C112" s="28">
        <v>41768</v>
      </c>
      <c r="D112" s="6">
        <f t="shared" si="15"/>
        <v>5</v>
      </c>
      <c r="E112" s="6">
        <f t="shared" si="16"/>
        <v>6</v>
      </c>
      <c r="F112" s="35">
        <f t="shared" si="17"/>
        <v>1</v>
      </c>
    </row>
    <row r="113" spans="1:6" hidden="1" outlineLevel="2" x14ac:dyDescent="0.3">
      <c r="A113" s="6">
        <v>72</v>
      </c>
      <c r="B113" s="6">
        <v>1600</v>
      </c>
      <c r="C113" s="28">
        <v>41782</v>
      </c>
      <c r="D113" s="6">
        <f t="shared" si="15"/>
        <v>5</v>
      </c>
      <c r="E113" s="6">
        <f t="shared" si="16"/>
        <v>6</v>
      </c>
      <c r="F113" s="35">
        <f t="shared" si="17"/>
        <v>1</v>
      </c>
    </row>
    <row r="114" spans="1:6" hidden="1" outlineLevel="2" x14ac:dyDescent="0.3">
      <c r="A114" s="6">
        <v>79</v>
      </c>
      <c r="B114" s="6">
        <v>1200</v>
      </c>
      <c r="C114" s="28">
        <v>41796</v>
      </c>
      <c r="D114" s="6">
        <f t="shared" si="15"/>
        <v>6</v>
      </c>
      <c r="E114" s="6">
        <f t="shared" si="16"/>
        <v>6</v>
      </c>
      <c r="F114" s="35">
        <f t="shared" si="17"/>
        <v>1</v>
      </c>
    </row>
    <row r="115" spans="1:6" hidden="1" outlineLevel="2" x14ac:dyDescent="0.3">
      <c r="A115" s="6">
        <v>86</v>
      </c>
      <c r="B115" s="6">
        <v>1600</v>
      </c>
      <c r="C115" s="28">
        <v>41810</v>
      </c>
      <c r="D115" s="6">
        <f t="shared" si="15"/>
        <v>6</v>
      </c>
      <c r="E115" s="6">
        <f t="shared" si="16"/>
        <v>6</v>
      </c>
      <c r="F115" s="35">
        <f t="shared" si="17"/>
        <v>1</v>
      </c>
    </row>
    <row r="116" spans="1:6" hidden="1" outlineLevel="2" x14ac:dyDescent="0.3">
      <c r="A116" s="6">
        <v>93</v>
      </c>
      <c r="B116" s="6">
        <v>1500</v>
      </c>
      <c r="C116" s="28">
        <v>41824</v>
      </c>
      <c r="D116" s="6">
        <f t="shared" si="15"/>
        <v>7</v>
      </c>
      <c r="E116" s="6">
        <f t="shared" si="16"/>
        <v>6</v>
      </c>
      <c r="F116" s="35">
        <f t="shared" si="17"/>
        <v>2</v>
      </c>
    </row>
    <row r="117" spans="1:6" hidden="1" outlineLevel="2" x14ac:dyDescent="0.3">
      <c r="A117" s="6">
        <v>100</v>
      </c>
      <c r="B117" s="6">
        <v>1200</v>
      </c>
      <c r="C117" s="28">
        <v>41838</v>
      </c>
      <c r="D117" s="6">
        <f t="shared" si="15"/>
        <v>7</v>
      </c>
      <c r="E117" s="6">
        <f t="shared" si="16"/>
        <v>6</v>
      </c>
      <c r="F117" s="35">
        <f t="shared" si="17"/>
        <v>2</v>
      </c>
    </row>
    <row r="118" spans="1:6" hidden="1" outlineLevel="2" x14ac:dyDescent="0.3">
      <c r="A118" s="6">
        <v>107</v>
      </c>
      <c r="B118" s="6">
        <v>1200</v>
      </c>
      <c r="C118" s="28">
        <v>41852</v>
      </c>
      <c r="D118" s="6">
        <f t="shared" si="15"/>
        <v>8</v>
      </c>
      <c r="E118" s="6">
        <f t="shared" si="16"/>
        <v>6</v>
      </c>
      <c r="F118" s="35">
        <f t="shared" si="17"/>
        <v>2</v>
      </c>
    </row>
    <row r="119" spans="1:6" hidden="1" outlineLevel="2" x14ac:dyDescent="0.3">
      <c r="A119" s="6">
        <v>114</v>
      </c>
      <c r="B119" s="6">
        <v>1100</v>
      </c>
      <c r="C119" s="28">
        <v>41866</v>
      </c>
      <c r="D119" s="6">
        <f t="shared" si="15"/>
        <v>8</v>
      </c>
      <c r="E119" s="6">
        <f t="shared" si="16"/>
        <v>6</v>
      </c>
      <c r="F119" s="35">
        <f t="shared" si="17"/>
        <v>2</v>
      </c>
    </row>
    <row r="120" spans="1:6" hidden="1" outlineLevel="2" x14ac:dyDescent="0.3">
      <c r="A120" s="6">
        <v>121</v>
      </c>
      <c r="B120" s="6">
        <v>1500</v>
      </c>
      <c r="C120" s="28">
        <v>41880</v>
      </c>
      <c r="D120" s="6">
        <f t="shared" si="15"/>
        <v>8</v>
      </c>
      <c r="E120" s="6">
        <f t="shared" si="16"/>
        <v>6</v>
      </c>
      <c r="F120" s="35">
        <f t="shared" si="17"/>
        <v>2</v>
      </c>
    </row>
    <row r="121" spans="1:6" hidden="1" outlineLevel="2" x14ac:dyDescent="0.3">
      <c r="A121" s="6">
        <v>128</v>
      </c>
      <c r="B121" s="6">
        <v>1200</v>
      </c>
      <c r="C121" s="28">
        <v>41894</v>
      </c>
      <c r="D121" s="6">
        <f t="shared" si="15"/>
        <v>9</v>
      </c>
      <c r="E121" s="6">
        <f t="shared" si="16"/>
        <v>6</v>
      </c>
      <c r="F121" s="35">
        <f t="shared" si="17"/>
        <v>2</v>
      </c>
    </row>
    <row r="122" spans="1:6" hidden="1" outlineLevel="2" x14ac:dyDescent="0.3">
      <c r="A122" s="6">
        <v>135</v>
      </c>
      <c r="B122" s="6">
        <v>1000</v>
      </c>
      <c r="C122" s="28">
        <v>41908</v>
      </c>
      <c r="D122" s="6">
        <f t="shared" si="15"/>
        <v>9</v>
      </c>
      <c r="E122" s="6">
        <f t="shared" si="16"/>
        <v>6</v>
      </c>
      <c r="F122" s="35">
        <f t="shared" si="17"/>
        <v>2</v>
      </c>
    </row>
    <row r="123" spans="1:6" outlineLevel="1" collapsed="1" x14ac:dyDescent="0.3">
      <c r="A123" s="6"/>
      <c r="B123" s="6">
        <f>SUBTOTAL(9,B103:B122)</f>
        <v>29400</v>
      </c>
      <c r="C123" s="28"/>
      <c r="D123" s="6"/>
      <c r="E123" s="41" t="s">
        <v>90</v>
      </c>
      <c r="F123" s="35"/>
    </row>
    <row r="124" spans="1:6" outlineLevel="2" x14ac:dyDescent="0.3">
      <c r="A124" s="6">
        <v>6</v>
      </c>
      <c r="B124" s="6">
        <v>1600</v>
      </c>
      <c r="C124" s="28">
        <v>41650</v>
      </c>
      <c r="D124" s="6">
        <f t="shared" ref="D124:D142" si="18">MONTH(C124)</f>
        <v>1</v>
      </c>
      <c r="E124" s="6">
        <f t="shared" ref="E124:E142" si="19">WEEKDAY(C124)</f>
        <v>7</v>
      </c>
      <c r="F124" s="35">
        <f t="shared" ref="F124:F142" si="20">IF(D124&lt;=6,1,2)</f>
        <v>1</v>
      </c>
    </row>
    <row r="125" spans="1:6" outlineLevel="2" x14ac:dyDescent="0.3">
      <c r="A125" s="6">
        <v>13</v>
      </c>
      <c r="B125" s="6">
        <v>1000</v>
      </c>
      <c r="C125" s="28">
        <v>41664</v>
      </c>
      <c r="D125" s="6">
        <f t="shared" si="18"/>
        <v>1</v>
      </c>
      <c r="E125" s="6">
        <f t="shared" si="19"/>
        <v>7</v>
      </c>
      <c r="F125" s="35">
        <f t="shared" si="20"/>
        <v>1</v>
      </c>
    </row>
    <row r="126" spans="1:6" outlineLevel="2" x14ac:dyDescent="0.3">
      <c r="A126" s="6">
        <v>20</v>
      </c>
      <c r="B126" s="6">
        <v>1200</v>
      </c>
      <c r="C126" s="28">
        <v>41678</v>
      </c>
      <c r="D126" s="6">
        <f t="shared" si="18"/>
        <v>2</v>
      </c>
      <c r="E126" s="6">
        <f t="shared" si="19"/>
        <v>7</v>
      </c>
      <c r="F126" s="35">
        <f t="shared" si="20"/>
        <v>1</v>
      </c>
    </row>
    <row r="127" spans="1:6" outlineLevel="2" x14ac:dyDescent="0.3">
      <c r="A127" s="6">
        <v>27</v>
      </c>
      <c r="B127" s="6">
        <v>1200</v>
      </c>
      <c r="C127" s="28">
        <v>41692</v>
      </c>
      <c r="D127" s="6">
        <f t="shared" si="18"/>
        <v>2</v>
      </c>
      <c r="E127" s="6">
        <f t="shared" si="19"/>
        <v>7</v>
      </c>
      <c r="F127" s="35">
        <f t="shared" si="20"/>
        <v>1</v>
      </c>
    </row>
    <row r="128" spans="1:6" outlineLevel="2" x14ac:dyDescent="0.3">
      <c r="A128" s="6">
        <v>34</v>
      </c>
      <c r="B128" s="6">
        <v>1900</v>
      </c>
      <c r="C128" s="28">
        <v>41706</v>
      </c>
      <c r="D128" s="6">
        <f t="shared" si="18"/>
        <v>3</v>
      </c>
      <c r="E128" s="6">
        <f t="shared" si="19"/>
        <v>7</v>
      </c>
      <c r="F128" s="35">
        <f t="shared" si="20"/>
        <v>1</v>
      </c>
    </row>
    <row r="129" spans="1:6" outlineLevel="2" x14ac:dyDescent="0.3">
      <c r="A129" s="6">
        <v>41</v>
      </c>
      <c r="B129" s="6">
        <v>1500</v>
      </c>
      <c r="C129" s="28">
        <v>41720</v>
      </c>
      <c r="D129" s="6">
        <f t="shared" si="18"/>
        <v>3</v>
      </c>
      <c r="E129" s="6">
        <f t="shared" si="19"/>
        <v>7</v>
      </c>
      <c r="F129" s="35">
        <f t="shared" si="20"/>
        <v>1</v>
      </c>
    </row>
    <row r="130" spans="1:6" outlineLevel="2" x14ac:dyDescent="0.3">
      <c r="A130" s="6">
        <v>48</v>
      </c>
      <c r="B130" s="6">
        <v>1300</v>
      </c>
      <c r="C130" s="28">
        <v>41734</v>
      </c>
      <c r="D130" s="6">
        <f t="shared" si="18"/>
        <v>4</v>
      </c>
      <c r="E130" s="6">
        <f t="shared" si="19"/>
        <v>7</v>
      </c>
      <c r="F130" s="35">
        <f t="shared" si="20"/>
        <v>1</v>
      </c>
    </row>
    <row r="131" spans="1:6" outlineLevel="2" x14ac:dyDescent="0.3">
      <c r="A131" s="6">
        <v>55</v>
      </c>
      <c r="B131" s="6">
        <v>1300</v>
      </c>
      <c r="C131" s="28">
        <v>41748</v>
      </c>
      <c r="D131" s="6">
        <f t="shared" si="18"/>
        <v>4</v>
      </c>
      <c r="E131" s="6">
        <f t="shared" si="19"/>
        <v>7</v>
      </c>
      <c r="F131" s="35">
        <f t="shared" si="20"/>
        <v>1</v>
      </c>
    </row>
    <row r="132" spans="1:6" outlineLevel="2" x14ac:dyDescent="0.3">
      <c r="A132" s="6">
        <v>62</v>
      </c>
      <c r="B132" s="6">
        <v>1200</v>
      </c>
      <c r="C132" s="28">
        <v>41762</v>
      </c>
      <c r="D132" s="6">
        <f t="shared" si="18"/>
        <v>5</v>
      </c>
      <c r="E132" s="6">
        <f t="shared" si="19"/>
        <v>7</v>
      </c>
      <c r="F132" s="35">
        <f t="shared" si="20"/>
        <v>1</v>
      </c>
    </row>
    <row r="133" spans="1:6" outlineLevel="2" x14ac:dyDescent="0.3">
      <c r="A133" s="6">
        <v>69</v>
      </c>
      <c r="B133" s="6">
        <v>1900</v>
      </c>
      <c r="C133" s="28">
        <v>41776</v>
      </c>
      <c r="D133" s="6">
        <f t="shared" si="18"/>
        <v>5</v>
      </c>
      <c r="E133" s="6">
        <f t="shared" si="19"/>
        <v>7</v>
      </c>
      <c r="F133" s="35">
        <f t="shared" si="20"/>
        <v>1</v>
      </c>
    </row>
    <row r="134" spans="1:6" outlineLevel="2" x14ac:dyDescent="0.3">
      <c r="A134" s="6">
        <v>76</v>
      </c>
      <c r="B134" s="6">
        <v>2000</v>
      </c>
      <c r="C134" s="28">
        <v>41790</v>
      </c>
      <c r="D134" s="6">
        <f t="shared" si="18"/>
        <v>5</v>
      </c>
      <c r="E134" s="6">
        <f t="shared" si="19"/>
        <v>7</v>
      </c>
      <c r="F134" s="35">
        <f t="shared" si="20"/>
        <v>1</v>
      </c>
    </row>
    <row r="135" spans="1:6" outlineLevel="2" x14ac:dyDescent="0.3">
      <c r="A135" s="6">
        <v>83</v>
      </c>
      <c r="B135" s="6">
        <v>1600</v>
      </c>
      <c r="C135" s="28">
        <v>41804</v>
      </c>
      <c r="D135" s="6">
        <f t="shared" si="18"/>
        <v>6</v>
      </c>
      <c r="E135" s="6">
        <f t="shared" si="19"/>
        <v>7</v>
      </c>
      <c r="F135" s="35">
        <f t="shared" si="20"/>
        <v>1</v>
      </c>
    </row>
    <row r="136" spans="1:6" outlineLevel="2" x14ac:dyDescent="0.3">
      <c r="A136" s="6">
        <v>90</v>
      </c>
      <c r="B136" s="6">
        <v>1800</v>
      </c>
      <c r="C136" s="28">
        <v>41818</v>
      </c>
      <c r="D136" s="6">
        <f t="shared" si="18"/>
        <v>6</v>
      </c>
      <c r="E136" s="6">
        <f t="shared" si="19"/>
        <v>7</v>
      </c>
      <c r="F136" s="35">
        <f t="shared" si="20"/>
        <v>1</v>
      </c>
    </row>
    <row r="137" spans="1:6" outlineLevel="2" x14ac:dyDescent="0.3">
      <c r="A137" s="6">
        <v>97</v>
      </c>
      <c r="B137" s="6">
        <v>1900</v>
      </c>
      <c r="C137" s="28">
        <v>41832</v>
      </c>
      <c r="D137" s="6">
        <f t="shared" si="18"/>
        <v>7</v>
      </c>
      <c r="E137" s="6">
        <f t="shared" si="19"/>
        <v>7</v>
      </c>
      <c r="F137" s="35">
        <f t="shared" si="20"/>
        <v>2</v>
      </c>
    </row>
    <row r="138" spans="1:6" outlineLevel="2" x14ac:dyDescent="0.3">
      <c r="A138" s="6">
        <v>104</v>
      </c>
      <c r="B138" s="6">
        <v>1700</v>
      </c>
      <c r="C138" s="28">
        <v>41846</v>
      </c>
      <c r="D138" s="6">
        <f t="shared" si="18"/>
        <v>7</v>
      </c>
      <c r="E138" s="6">
        <f t="shared" si="19"/>
        <v>7</v>
      </c>
      <c r="F138" s="35">
        <f t="shared" si="20"/>
        <v>2</v>
      </c>
    </row>
    <row r="139" spans="1:6" outlineLevel="2" x14ac:dyDescent="0.3">
      <c r="A139" s="6">
        <v>111</v>
      </c>
      <c r="B139" s="6">
        <v>2000</v>
      </c>
      <c r="C139" s="28">
        <v>41860</v>
      </c>
      <c r="D139" s="6">
        <f t="shared" si="18"/>
        <v>8</v>
      </c>
      <c r="E139" s="6">
        <f t="shared" si="19"/>
        <v>7</v>
      </c>
      <c r="F139" s="35">
        <f t="shared" si="20"/>
        <v>2</v>
      </c>
    </row>
    <row r="140" spans="1:6" outlineLevel="2" x14ac:dyDescent="0.3">
      <c r="A140" s="6">
        <v>118</v>
      </c>
      <c r="B140" s="6">
        <v>1100</v>
      </c>
      <c r="C140" s="28">
        <v>41874</v>
      </c>
      <c r="D140" s="6">
        <f t="shared" si="18"/>
        <v>8</v>
      </c>
      <c r="E140" s="6">
        <f t="shared" si="19"/>
        <v>7</v>
      </c>
      <c r="F140" s="35">
        <f t="shared" si="20"/>
        <v>2</v>
      </c>
    </row>
    <row r="141" spans="1:6" outlineLevel="2" x14ac:dyDescent="0.3">
      <c r="A141" s="6">
        <v>125</v>
      </c>
      <c r="B141" s="6">
        <v>1800</v>
      </c>
      <c r="C141" s="28">
        <v>41888</v>
      </c>
      <c r="D141" s="6">
        <f t="shared" si="18"/>
        <v>9</v>
      </c>
      <c r="E141" s="6">
        <f t="shared" si="19"/>
        <v>7</v>
      </c>
      <c r="F141" s="35">
        <f t="shared" si="20"/>
        <v>2</v>
      </c>
    </row>
    <row r="142" spans="1:6" outlineLevel="2" x14ac:dyDescent="0.3">
      <c r="A142" s="6">
        <v>132</v>
      </c>
      <c r="B142" s="6">
        <v>1300</v>
      </c>
      <c r="C142" s="28">
        <v>41902</v>
      </c>
      <c r="D142" s="6">
        <f t="shared" si="18"/>
        <v>9</v>
      </c>
      <c r="E142" s="6">
        <f t="shared" si="19"/>
        <v>7</v>
      </c>
      <c r="F142" s="35">
        <f t="shared" si="20"/>
        <v>2</v>
      </c>
    </row>
    <row r="143" spans="1:6" outlineLevel="1" x14ac:dyDescent="0.3">
      <c r="A143" s="42"/>
      <c r="B143" s="42">
        <f>SUBTOTAL(9,B124:B142)</f>
        <v>29300</v>
      </c>
      <c r="C143" s="43"/>
      <c r="D143" s="42"/>
      <c r="E143" s="45" t="s">
        <v>91</v>
      </c>
      <c r="F143" s="44"/>
    </row>
    <row r="144" spans="1:6" x14ac:dyDescent="0.3">
      <c r="A144" s="42"/>
      <c r="B144" s="42">
        <f>SUBTOTAL(9,B2:B142)</f>
        <v>199900</v>
      </c>
      <c r="C144" s="43"/>
      <c r="D144" s="42"/>
      <c r="E144" s="45" t="s">
        <v>4</v>
      </c>
      <c r="F144" s="44"/>
    </row>
  </sheetData>
  <sortState ref="A2:F136">
    <sortCondition ref="E2:E1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"/>
  <sheetViews>
    <sheetView tabSelected="1" workbookViewId="0">
      <selection activeCell="F3" sqref="F3"/>
    </sheetView>
  </sheetViews>
  <sheetFormatPr baseColWidth="10" defaultRowHeight="14.4" x14ac:dyDescent="0.3"/>
  <sheetData>
    <row r="1" spans="2:9" x14ac:dyDescent="0.3">
      <c r="B1" s="26" t="s">
        <v>1</v>
      </c>
      <c r="C1" s="26" t="s">
        <v>3</v>
      </c>
      <c r="D1" s="26" t="s">
        <v>6</v>
      </c>
      <c r="E1" s="26" t="s">
        <v>66</v>
      </c>
      <c r="G1" s="50" t="s">
        <v>92</v>
      </c>
      <c r="H1" s="51"/>
      <c r="I1" s="51"/>
    </row>
    <row r="2" spans="2:9" x14ac:dyDescent="0.3">
      <c r="B2" s="40" t="s">
        <v>80</v>
      </c>
      <c r="C2" s="40">
        <v>6</v>
      </c>
      <c r="D2" s="40"/>
      <c r="E2" s="40">
        <v>2</v>
      </c>
      <c r="G2" t="s">
        <v>82</v>
      </c>
    </row>
    <row r="3" spans="2:9" x14ac:dyDescent="0.3">
      <c r="B3" s="40"/>
      <c r="C3" s="40" t="s">
        <v>81</v>
      </c>
      <c r="D3" s="40">
        <v>5</v>
      </c>
      <c r="E3" s="40"/>
      <c r="F3" s="36" t="s">
        <v>83</v>
      </c>
      <c r="G3" t="s">
        <v>84</v>
      </c>
    </row>
  </sheetData>
  <mergeCells count="1">
    <mergeCell ref="G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3" sqref="B3"/>
    </sheetView>
  </sheetViews>
  <sheetFormatPr baseColWidth="10" defaultRowHeight="14.4" x14ac:dyDescent="0.3"/>
  <cols>
    <col min="1" max="1" width="17.88671875" bestFit="1" customWidth="1"/>
    <col min="2" max="2" width="14.21875" bestFit="1" customWidth="1"/>
    <col min="3" max="8" width="7.88671875" bestFit="1" customWidth="1"/>
    <col min="9" max="9" width="11.88671875" bestFit="1" customWidth="1"/>
  </cols>
  <sheetData>
    <row r="1" spans="1:9" x14ac:dyDescent="0.3">
      <c r="A1" s="1" t="s">
        <v>66</v>
      </c>
      <c r="B1" s="2">
        <v>1</v>
      </c>
    </row>
    <row r="3" spans="1:9" x14ac:dyDescent="0.3">
      <c r="A3" s="1" t="s">
        <v>5</v>
      </c>
      <c r="B3" s="1" t="s">
        <v>41</v>
      </c>
    </row>
    <row r="4" spans="1:9" x14ac:dyDescent="0.3">
      <c r="A4" s="1" t="s">
        <v>42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 t="s">
        <v>4</v>
      </c>
    </row>
    <row r="5" spans="1:9" x14ac:dyDescent="0.3">
      <c r="A5" s="2">
        <v>1</v>
      </c>
      <c r="B5" s="33">
        <v>3200</v>
      </c>
      <c r="C5" s="33">
        <v>2500</v>
      </c>
      <c r="D5" s="33">
        <v>3100</v>
      </c>
      <c r="E5" s="33">
        <v>4800</v>
      </c>
      <c r="F5" s="33">
        <v>3200</v>
      </c>
      <c r="G5" s="33">
        <v>4800</v>
      </c>
      <c r="H5" s="33">
        <v>2600</v>
      </c>
      <c r="I5" s="33">
        <v>24200</v>
      </c>
    </row>
    <row r="6" spans="1:9" x14ac:dyDescent="0.3">
      <c r="A6" s="2">
        <v>2</v>
      </c>
      <c r="B6" s="33">
        <v>2800</v>
      </c>
      <c r="C6" s="33">
        <v>3200</v>
      </c>
      <c r="D6" s="33">
        <v>2900</v>
      </c>
      <c r="E6" s="33">
        <v>2700</v>
      </c>
      <c r="F6" s="33">
        <v>2300</v>
      </c>
      <c r="G6" s="33">
        <v>3800</v>
      </c>
      <c r="H6" s="33">
        <v>2400</v>
      </c>
      <c r="I6" s="33">
        <v>20100</v>
      </c>
    </row>
    <row r="7" spans="1:9" x14ac:dyDescent="0.3">
      <c r="A7" s="2">
        <v>3</v>
      </c>
      <c r="B7" s="33">
        <v>4700</v>
      </c>
      <c r="C7" s="33">
        <v>2900</v>
      </c>
      <c r="D7" s="33">
        <v>3700</v>
      </c>
      <c r="E7" s="33">
        <v>3500</v>
      </c>
      <c r="F7" s="33">
        <v>2900</v>
      </c>
      <c r="G7" s="33">
        <v>2700</v>
      </c>
      <c r="H7" s="33">
        <v>3400</v>
      </c>
      <c r="I7" s="33">
        <v>23800</v>
      </c>
    </row>
    <row r="8" spans="1:9" x14ac:dyDescent="0.3">
      <c r="A8" s="2">
        <v>4</v>
      </c>
      <c r="B8" s="33">
        <v>3100</v>
      </c>
      <c r="C8" s="33">
        <v>3100</v>
      </c>
      <c r="D8" s="33">
        <v>4800</v>
      </c>
      <c r="E8" s="33">
        <v>2300</v>
      </c>
      <c r="F8" s="33">
        <v>2800</v>
      </c>
      <c r="G8" s="33">
        <v>3800</v>
      </c>
      <c r="H8" s="33">
        <v>2600</v>
      </c>
      <c r="I8" s="33">
        <v>22500</v>
      </c>
    </row>
    <row r="9" spans="1:9" x14ac:dyDescent="0.3">
      <c r="A9" s="2">
        <v>5</v>
      </c>
      <c r="B9" s="33">
        <v>2800</v>
      </c>
      <c r="C9" s="33">
        <v>2500</v>
      </c>
      <c r="D9" s="33">
        <v>2300</v>
      </c>
      <c r="E9" s="33">
        <v>2600</v>
      </c>
      <c r="F9" s="33">
        <v>5200</v>
      </c>
      <c r="G9" s="33">
        <v>2800</v>
      </c>
      <c r="H9" s="33">
        <v>5100</v>
      </c>
      <c r="I9" s="33">
        <v>23300</v>
      </c>
    </row>
    <row r="10" spans="1:9" x14ac:dyDescent="0.3">
      <c r="A10" s="2">
        <v>6</v>
      </c>
      <c r="B10" s="33">
        <v>2100</v>
      </c>
      <c r="C10" s="33">
        <v>4700</v>
      </c>
      <c r="D10" s="33">
        <v>3400</v>
      </c>
      <c r="E10" s="33">
        <v>3500</v>
      </c>
      <c r="F10" s="33">
        <v>3800</v>
      </c>
      <c r="G10" s="33">
        <v>2800</v>
      </c>
      <c r="H10" s="33">
        <v>3400</v>
      </c>
      <c r="I10" s="33">
        <v>23700</v>
      </c>
    </row>
    <row r="11" spans="1:9" x14ac:dyDescent="0.3">
      <c r="A11" s="2" t="s">
        <v>4</v>
      </c>
      <c r="B11" s="33">
        <v>18700</v>
      </c>
      <c r="C11" s="33">
        <v>18900</v>
      </c>
      <c r="D11" s="33">
        <v>20200</v>
      </c>
      <c r="E11" s="33">
        <v>19400</v>
      </c>
      <c r="F11" s="33">
        <v>20200</v>
      </c>
      <c r="G11" s="33">
        <v>20700</v>
      </c>
      <c r="H11" s="33">
        <v>19500</v>
      </c>
      <c r="I11" s="33">
        <v>137600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7" workbookViewId="0">
      <selection activeCell="I15" sqref="I15"/>
    </sheetView>
  </sheetViews>
  <sheetFormatPr baseColWidth="10" defaultRowHeight="14.4" x14ac:dyDescent="0.3"/>
  <cols>
    <col min="1" max="1" width="14.77734375" bestFit="1" customWidth="1"/>
    <col min="6" max="6" width="14.21875" customWidth="1"/>
    <col min="8" max="8" width="12.88671875" customWidth="1"/>
  </cols>
  <sheetData>
    <row r="1" spans="1:9" ht="23.4" x14ac:dyDescent="0.45">
      <c r="A1" s="46" t="s">
        <v>53</v>
      </c>
      <c r="B1" s="46"/>
      <c r="C1" s="46"/>
      <c r="D1" s="46"/>
      <c r="E1" s="46"/>
    </row>
    <row r="2" spans="1:9" x14ac:dyDescent="0.3">
      <c r="B2">
        <v>70000</v>
      </c>
    </row>
    <row r="3" spans="1:9" x14ac:dyDescent="0.3">
      <c r="A3" t="s">
        <v>62</v>
      </c>
      <c r="B3" s="25">
        <v>0.1</v>
      </c>
      <c r="C3" t="s">
        <v>68</v>
      </c>
    </row>
    <row r="5" spans="1:9" x14ac:dyDescent="0.3">
      <c r="B5" s="30">
        <f>NPV(B3,B2)</f>
        <v>63636.363636363632</v>
      </c>
    </row>
    <row r="9" spans="1:9" x14ac:dyDescent="0.3">
      <c r="B9" s="11" t="s">
        <v>54</v>
      </c>
    </row>
    <row r="10" spans="1:9" x14ac:dyDescent="0.3">
      <c r="B10" t="s">
        <v>58</v>
      </c>
      <c r="H10" t="s">
        <v>74</v>
      </c>
    </row>
    <row r="11" spans="1:9" x14ac:dyDescent="0.3">
      <c r="B11">
        <v>-50000</v>
      </c>
      <c r="C11" t="s">
        <v>59</v>
      </c>
      <c r="D11" t="s">
        <v>67</v>
      </c>
      <c r="H11" s="25">
        <v>0.1</v>
      </c>
    </row>
    <row r="12" spans="1:9" x14ac:dyDescent="0.3">
      <c r="A12" t="s">
        <v>45</v>
      </c>
      <c r="B12">
        <v>12000</v>
      </c>
      <c r="C12" s="24">
        <f>NPV($B$3,B$11:B12)</f>
        <v>-35537.190082644622</v>
      </c>
      <c r="F12" t="s">
        <v>69</v>
      </c>
      <c r="G12">
        <v>10000</v>
      </c>
      <c r="H12" t="s">
        <v>73</v>
      </c>
    </row>
    <row r="13" spans="1:9" x14ac:dyDescent="0.3">
      <c r="A13" t="s">
        <v>46</v>
      </c>
      <c r="B13">
        <v>15000</v>
      </c>
      <c r="C13" s="24">
        <f>NPV($B$3,B$11:B13)</f>
        <v>-24267.468069120958</v>
      </c>
      <c r="F13" t="s">
        <v>70</v>
      </c>
      <c r="G13">
        <v>4000</v>
      </c>
      <c r="H13">
        <f>G13*POWER(1+$H$11,I13)</f>
        <v>3636.363636363636</v>
      </c>
      <c r="I13">
        <v>-1</v>
      </c>
    </row>
    <row r="14" spans="1:9" x14ac:dyDescent="0.3">
      <c r="A14" t="s">
        <v>47</v>
      </c>
      <c r="B14">
        <v>18000</v>
      </c>
      <c r="C14" s="24">
        <f>NPV($B$3,B$11:B14)</f>
        <v>-11973.22587254969</v>
      </c>
      <c r="F14" t="s">
        <v>71</v>
      </c>
      <c r="G14">
        <v>5000</v>
      </c>
      <c r="H14">
        <f t="shared" ref="H14:H15" si="0">G14*POWER(1+$H$11,I14)</f>
        <v>4132.2314049586776</v>
      </c>
      <c r="I14">
        <v>-2</v>
      </c>
    </row>
    <row r="15" spans="1:9" x14ac:dyDescent="0.3">
      <c r="A15" t="s">
        <v>48</v>
      </c>
      <c r="B15">
        <v>21000</v>
      </c>
      <c r="C15" s="24">
        <f>NPV($B$3,B$11:B15)</f>
        <v>1066.1219116925613</v>
      </c>
      <c r="F15" t="s">
        <v>72</v>
      </c>
      <c r="G15">
        <v>2000</v>
      </c>
      <c r="H15">
        <f t="shared" si="0"/>
        <v>1502.6296018031551</v>
      </c>
      <c r="I15">
        <v>-3</v>
      </c>
    </row>
    <row r="16" spans="1:9" x14ac:dyDescent="0.3">
      <c r="A16" t="s">
        <v>49</v>
      </c>
      <c r="B16">
        <v>26000</v>
      </c>
      <c r="C16" s="24">
        <f>NPV($B$3,B$11:B16)</f>
        <v>15742.444093090766</v>
      </c>
      <c r="H16">
        <f>SUM(H13:H15)-G12</f>
        <v>-728.77535687453201</v>
      </c>
    </row>
    <row r="17" spans="1:8" x14ac:dyDescent="0.3">
      <c r="A17" t="s">
        <v>55</v>
      </c>
      <c r="B17">
        <v>2501</v>
      </c>
      <c r="C17" s="24">
        <f>NPV($B$3,B$11:B17)</f>
        <v>17025.852546785762</v>
      </c>
    </row>
    <row r="18" spans="1:8" x14ac:dyDescent="0.3">
      <c r="A18" t="s">
        <v>56</v>
      </c>
      <c r="B18">
        <v>2502</v>
      </c>
      <c r="C18" s="24">
        <f>NPV($B$3,B$11:B18)</f>
        <v>18193.054012070515</v>
      </c>
      <c r="H18" s="24">
        <f>NPV(H11,-1*G12,G13,G14,G15)</f>
        <v>-662.52305170412012</v>
      </c>
    </row>
    <row r="19" spans="1:8" x14ac:dyDescent="0.3">
      <c r="A19" t="s">
        <v>57</v>
      </c>
      <c r="C19" s="24">
        <f>NPV($B$3,B$11:B19)</f>
        <v>18193.054012070515</v>
      </c>
      <c r="H19" s="24"/>
    </row>
  </sheetData>
  <mergeCells count="1">
    <mergeCell ref="A1:E1"/>
  </mergeCells>
  <hyperlinks>
    <hyperlink ref="B9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9" sqref="C9"/>
    </sheetView>
  </sheetViews>
  <sheetFormatPr baseColWidth="10" defaultRowHeight="14.4" x14ac:dyDescent="0.3"/>
  <cols>
    <col min="2" max="2" width="27.5546875" customWidth="1"/>
    <col min="4" max="4" width="25.109375" customWidth="1"/>
    <col min="5" max="5" width="8.109375" customWidth="1"/>
  </cols>
  <sheetData>
    <row r="1" spans="1:5" ht="23.4" x14ac:dyDescent="0.45">
      <c r="A1" s="46" t="s">
        <v>77</v>
      </c>
      <c r="B1" s="46"/>
      <c r="C1" s="46"/>
      <c r="D1" s="46"/>
      <c r="E1" s="46"/>
    </row>
    <row r="2" spans="1:5" x14ac:dyDescent="0.3">
      <c r="B2" s="37" t="s">
        <v>75</v>
      </c>
      <c r="C2" s="6">
        <v>-70000</v>
      </c>
      <c r="D2" s="4" t="s">
        <v>69</v>
      </c>
      <c r="E2" t="s">
        <v>51</v>
      </c>
    </row>
    <row r="3" spans="1:5" x14ac:dyDescent="0.3">
      <c r="A3" t="s">
        <v>45</v>
      </c>
      <c r="B3" s="38">
        <f>IRR(C$2:C3)</f>
        <v>-0.82857142857142863</v>
      </c>
      <c r="C3" s="6">
        <v>12000</v>
      </c>
      <c r="D3" t="s">
        <v>29</v>
      </c>
      <c r="E3" s="47" t="s">
        <v>52</v>
      </c>
    </row>
    <row r="4" spans="1:5" x14ac:dyDescent="0.3">
      <c r="A4" t="s">
        <v>46</v>
      </c>
      <c r="B4" s="38">
        <f>IRR(C$2:C4)</f>
        <v>-0.44350694133432766</v>
      </c>
      <c r="C4" s="6">
        <v>15000</v>
      </c>
      <c r="D4" t="s">
        <v>40</v>
      </c>
      <c r="E4" s="47"/>
    </row>
    <row r="5" spans="1:5" x14ac:dyDescent="0.3">
      <c r="A5" t="s">
        <v>47</v>
      </c>
      <c r="B5" s="38">
        <f>IRR(C$2:C5)</f>
        <v>-0.18213746414550458</v>
      </c>
      <c r="C5" s="6">
        <v>18000</v>
      </c>
      <c r="D5" t="s">
        <v>30</v>
      </c>
      <c r="E5" s="47"/>
    </row>
    <row r="6" spans="1:5" x14ac:dyDescent="0.3">
      <c r="A6" t="s">
        <v>48</v>
      </c>
      <c r="B6" s="38">
        <f>IRR(C$2:C6)</f>
        <v>-2.1244848273410888E-2</v>
      </c>
      <c r="C6" s="6">
        <v>21000</v>
      </c>
      <c r="D6" t="s">
        <v>31</v>
      </c>
      <c r="E6" s="47"/>
    </row>
    <row r="7" spans="1:5" x14ac:dyDescent="0.3">
      <c r="A7" t="s">
        <v>49</v>
      </c>
      <c r="B7" s="39">
        <f>IRR(C$2:C7)</f>
        <v>8.663094803652216E-2</v>
      </c>
      <c r="C7" s="6">
        <v>26000</v>
      </c>
      <c r="D7" t="s">
        <v>32</v>
      </c>
      <c r="E7" s="47"/>
    </row>
    <row r="9" spans="1:5" x14ac:dyDescent="0.3">
      <c r="B9" s="36" t="s">
        <v>76</v>
      </c>
      <c r="C9" s="30">
        <f>NPV(B7,C2:C7)</f>
        <v>1.7978455545908017E-9</v>
      </c>
    </row>
    <row r="11" spans="1:5" x14ac:dyDescent="0.3">
      <c r="B11" s="11" t="s">
        <v>50</v>
      </c>
    </row>
  </sheetData>
  <mergeCells count="2">
    <mergeCell ref="E3:E7"/>
    <mergeCell ref="A1:E1"/>
  </mergeCells>
  <hyperlinks>
    <hyperlink ref="B11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="85" zoomScaleNormal="85" workbookViewId="0">
      <selection activeCell="B18" sqref="B18"/>
    </sheetView>
  </sheetViews>
  <sheetFormatPr baseColWidth="10" defaultRowHeight="14.4" x14ac:dyDescent="0.3"/>
  <cols>
    <col min="2" max="2" width="114.5546875" bestFit="1" customWidth="1"/>
  </cols>
  <sheetData>
    <row r="1" spans="1:6" ht="25.8" x14ac:dyDescent="0.5">
      <c r="A1" s="3" t="s">
        <v>7</v>
      </c>
    </row>
    <row r="3" spans="1:6" x14ac:dyDescent="0.3">
      <c r="A3" s="4" t="s">
        <v>8</v>
      </c>
      <c r="B3" s="4"/>
      <c r="C3" s="4"/>
      <c r="D3" s="4"/>
      <c r="E3" s="4"/>
      <c r="F3" s="4"/>
    </row>
    <row r="5" spans="1:6" x14ac:dyDescent="0.3">
      <c r="A5" s="4" t="s">
        <v>9</v>
      </c>
    </row>
    <row r="7" spans="1:6" x14ac:dyDescent="0.3">
      <c r="A7" s="5" t="s">
        <v>10</v>
      </c>
      <c r="B7" s="6" t="s">
        <v>11</v>
      </c>
    </row>
    <row r="8" spans="1:6" x14ac:dyDescent="0.3">
      <c r="A8" s="7" t="s">
        <v>12</v>
      </c>
      <c r="B8" s="6" t="s">
        <v>13</v>
      </c>
    </row>
    <row r="9" spans="1:6" x14ac:dyDescent="0.3">
      <c r="A9" s="8" t="s">
        <v>14</v>
      </c>
      <c r="B9" s="6" t="s">
        <v>15</v>
      </c>
    </row>
    <row r="10" spans="1:6" x14ac:dyDescent="0.3">
      <c r="A10" s="9" t="s">
        <v>16</v>
      </c>
      <c r="B10" s="6" t="s">
        <v>17</v>
      </c>
    </row>
    <row r="11" spans="1:6" x14ac:dyDescent="0.3">
      <c r="A11" s="10" t="s">
        <v>18</v>
      </c>
      <c r="B11" s="6" t="s">
        <v>19</v>
      </c>
    </row>
    <row r="14" spans="1:6" x14ac:dyDescent="0.3">
      <c r="B14" s="11" t="s">
        <v>20</v>
      </c>
    </row>
    <row r="17" spans="2:2" x14ac:dyDescent="0.3">
      <c r="B17" s="11" t="s">
        <v>61</v>
      </c>
    </row>
  </sheetData>
  <hyperlinks>
    <hyperlink ref="B14" location="Exemple!A1" display="Exemple"/>
    <hyperlink ref="B17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showGridLines="0" zoomScale="115" zoomScaleNormal="115" workbookViewId="0">
      <selection sqref="A1:C12"/>
    </sheetView>
  </sheetViews>
  <sheetFormatPr baseColWidth="10" defaultRowHeight="14.4" x14ac:dyDescent="0.3"/>
  <cols>
    <col min="2" max="2" width="26.5546875" customWidth="1"/>
    <col min="3" max="3" width="20.109375" customWidth="1"/>
  </cols>
  <sheetData>
    <row r="1" spans="1:3" ht="32.4" customHeight="1" x14ac:dyDescent="0.3">
      <c r="A1" s="48" t="s">
        <v>21</v>
      </c>
      <c r="B1" s="48"/>
      <c r="C1" s="48"/>
    </row>
    <row r="2" spans="1:3" x14ac:dyDescent="0.3">
      <c r="B2" s="12"/>
      <c r="C2" s="12"/>
    </row>
    <row r="3" spans="1:3" x14ac:dyDescent="0.3">
      <c r="A3" s="13"/>
      <c r="B3" s="14" t="s">
        <v>22</v>
      </c>
      <c r="C3" s="15">
        <v>10000</v>
      </c>
    </row>
    <row r="4" spans="1:3" x14ac:dyDescent="0.3">
      <c r="A4" s="13"/>
      <c r="B4" s="14" t="s">
        <v>11</v>
      </c>
      <c r="C4" s="16">
        <v>6.7500000000000004E-2</v>
      </c>
    </row>
    <row r="5" spans="1:3" x14ac:dyDescent="0.3">
      <c r="A5" s="13"/>
      <c r="B5" s="14" t="s">
        <v>23</v>
      </c>
      <c r="C5" s="17">
        <v>12</v>
      </c>
    </row>
    <row r="6" spans="1:3" x14ac:dyDescent="0.3">
      <c r="A6" s="13"/>
      <c r="B6" s="14" t="s">
        <v>24</v>
      </c>
      <c r="C6" s="17">
        <v>0</v>
      </c>
    </row>
    <row r="7" spans="1:3" x14ac:dyDescent="0.3">
      <c r="A7" s="13"/>
      <c r="B7" s="14" t="s">
        <v>25</v>
      </c>
      <c r="C7" s="18"/>
    </row>
    <row r="8" spans="1:3" x14ac:dyDescent="0.3">
      <c r="B8" s="4"/>
    </row>
    <row r="9" spans="1:3" ht="24.75" customHeight="1" x14ac:dyDescent="0.45">
      <c r="B9" s="19" t="s">
        <v>26</v>
      </c>
      <c r="C9" s="20">
        <f>IF(C5=0,"",-PMT(C4/12,C5,C3,C6,C7))</f>
        <v>864.1153880829703</v>
      </c>
    </row>
    <row r="10" spans="1:3" ht="16.5" customHeight="1" x14ac:dyDescent="0.3">
      <c r="B10" s="21" t="s">
        <v>78</v>
      </c>
      <c r="C10" s="22">
        <f>IF(C5=0,"",C9*C5)</f>
        <v>10369.384656995644</v>
      </c>
    </row>
    <row r="11" spans="1:3" x14ac:dyDescent="0.3">
      <c r="B11" s="21" t="s">
        <v>27</v>
      </c>
      <c r="C11" s="23">
        <f>IF(C5=0,"",C10-C3)</f>
        <v>369.38465699564404</v>
      </c>
    </row>
    <row r="12" spans="1:3" x14ac:dyDescent="0.3">
      <c r="C12" s="24">
        <f>PMT(C4/12,C5,C3,C6,C7)</f>
        <v>-864.1153880829703</v>
      </c>
    </row>
    <row r="13" spans="1:3" x14ac:dyDescent="0.3">
      <c r="A13" s="11" t="s">
        <v>28</v>
      </c>
    </row>
  </sheetData>
  <mergeCells count="1">
    <mergeCell ref="A1:C1"/>
  </mergeCells>
  <hyperlinks>
    <hyperlink ref="A13" location="VPM!A1" display="Précédent"/>
  </hyperlink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2" sqref="C12"/>
    </sheetView>
  </sheetViews>
  <sheetFormatPr baseColWidth="10" defaultRowHeight="14.4" x14ac:dyDescent="0.3"/>
  <cols>
    <col min="1" max="1" width="9.44140625" bestFit="1" customWidth="1"/>
    <col min="4" max="4" width="18.6640625" customWidth="1"/>
    <col min="5" max="5" width="26.44140625" customWidth="1"/>
    <col min="6" max="6" width="13.21875" bestFit="1" customWidth="1"/>
  </cols>
  <sheetData>
    <row r="1" spans="1:6" x14ac:dyDescent="0.3">
      <c r="E1" s="49" t="s">
        <v>44</v>
      </c>
      <c r="F1" s="49"/>
    </row>
    <row r="2" spans="1:6" x14ac:dyDescent="0.3">
      <c r="B2" s="26" t="s">
        <v>34</v>
      </c>
      <c r="C2" s="26" t="s">
        <v>33</v>
      </c>
      <c r="E2" s="26" t="str">
        <f>"ecart à la moyenne : "&amp;$C$10</f>
        <v>ecart à la moyenne : 8</v>
      </c>
      <c r="F2" s="26" t="s">
        <v>79</v>
      </c>
    </row>
    <row r="3" spans="1:6" x14ac:dyDescent="0.3">
      <c r="B3" s="6">
        <v>2</v>
      </c>
      <c r="C3" s="6">
        <v>6</v>
      </c>
      <c r="E3" s="6">
        <f>C3-$C$10</f>
        <v>-2</v>
      </c>
      <c r="F3" s="27">
        <f>E3*E3</f>
        <v>4</v>
      </c>
    </row>
    <row r="4" spans="1:6" x14ac:dyDescent="0.3">
      <c r="B4" s="6">
        <v>5</v>
      </c>
      <c r="C4" s="6">
        <v>7</v>
      </c>
      <c r="E4" s="6">
        <f t="shared" ref="E4:E8" si="0">C4-$C$10</f>
        <v>-1</v>
      </c>
      <c r="F4" s="27">
        <f t="shared" ref="F4:F8" si="1">E4*E4</f>
        <v>1</v>
      </c>
    </row>
    <row r="5" spans="1:6" x14ac:dyDescent="0.3">
      <c r="B5" s="6">
        <v>4</v>
      </c>
      <c r="C5" s="6">
        <v>7</v>
      </c>
      <c r="E5" s="6">
        <f t="shared" si="0"/>
        <v>-1</v>
      </c>
      <c r="F5" s="27">
        <f t="shared" si="1"/>
        <v>1</v>
      </c>
    </row>
    <row r="6" spans="1:6" x14ac:dyDescent="0.3">
      <c r="B6" s="6">
        <v>16</v>
      </c>
      <c r="C6" s="6">
        <v>8</v>
      </c>
      <c r="E6" s="6">
        <f t="shared" si="0"/>
        <v>0</v>
      </c>
      <c r="F6" s="27">
        <f t="shared" si="1"/>
        <v>0</v>
      </c>
    </row>
    <row r="7" spans="1:6" x14ac:dyDescent="0.3">
      <c r="B7" s="6">
        <v>8</v>
      </c>
      <c r="C7" s="6">
        <v>8</v>
      </c>
      <c r="E7" s="6">
        <f t="shared" si="0"/>
        <v>0</v>
      </c>
      <c r="F7" s="27">
        <f t="shared" si="1"/>
        <v>0</v>
      </c>
    </row>
    <row r="8" spans="1:6" x14ac:dyDescent="0.3">
      <c r="B8" s="6">
        <v>13</v>
      </c>
      <c r="C8" s="6">
        <v>12</v>
      </c>
      <c r="E8" s="6">
        <f t="shared" si="0"/>
        <v>4</v>
      </c>
      <c r="F8" s="27">
        <f t="shared" si="1"/>
        <v>16</v>
      </c>
    </row>
    <row r="9" spans="1:6" x14ac:dyDescent="0.3">
      <c r="E9" s="31" t="s">
        <v>60</v>
      </c>
      <c r="F9" s="27">
        <f>SUM(F3:F8)</f>
        <v>22</v>
      </c>
    </row>
    <row r="10" spans="1:6" x14ac:dyDescent="0.3">
      <c r="A10" t="s">
        <v>36</v>
      </c>
      <c r="B10" s="6">
        <f>AVERAGE(B3:B8)</f>
        <v>8</v>
      </c>
      <c r="C10" s="6">
        <f>AVERAGE(C3:C8)</f>
        <v>8</v>
      </c>
      <c r="E10" s="31" t="s">
        <v>43</v>
      </c>
      <c r="F10" s="27">
        <f>COUNTA(C3:C8)</f>
        <v>6</v>
      </c>
    </row>
    <row r="11" spans="1:6" x14ac:dyDescent="0.3">
      <c r="A11" t="s">
        <v>37</v>
      </c>
      <c r="B11" s="29">
        <f>VARP(B3:B8)</f>
        <v>25</v>
      </c>
      <c r="C11" s="29">
        <f>VARP(C3:C8)</f>
        <v>3.6666666666666665</v>
      </c>
      <c r="E11" s="31" t="s">
        <v>38</v>
      </c>
      <c r="F11" s="27">
        <f>F9/F10</f>
        <v>3.6666666666666665</v>
      </c>
    </row>
    <row r="12" spans="1:6" x14ac:dyDescent="0.3">
      <c r="A12" t="s">
        <v>35</v>
      </c>
      <c r="B12" s="29">
        <f>STDEVP(B3:B8)</f>
        <v>5</v>
      </c>
      <c r="C12" s="29">
        <f>STDEVP(C3:C8)</f>
        <v>1.9148542155126762</v>
      </c>
      <c r="E12" s="31" t="s">
        <v>39</v>
      </c>
      <c r="F12" s="27">
        <f>SQRT(F11)</f>
        <v>1.9148542155126762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MoisAnnee</vt:lpstr>
      <vt:lpstr>CriteresAvance</vt:lpstr>
      <vt:lpstr>TableauCroise</vt:lpstr>
      <vt:lpstr>VAN</vt:lpstr>
      <vt:lpstr>TRI</vt:lpstr>
      <vt:lpstr>VPM</vt:lpstr>
      <vt:lpstr>VPMexemple</vt:lpstr>
      <vt:lpstr>ECARTTYPE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2014-10-14T12:12:14Z</dcterms:created>
  <dcterms:modified xsi:type="dcterms:W3CDTF">2014-11-16T19:44:15Z</dcterms:modified>
</cp:coreProperties>
</file>